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Override PartName="/xl/tables/table7.xml" ContentType="application/vnd.openxmlformats-officedocument.spreadsheetml.table+xml"/>
  <Override PartName="/xl/tables/table6.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mc:AlternateContent xmlns:mc="http://schemas.openxmlformats.org/markup-compatibility/2006">
    <mc:Choice Requires="x15">
      <x15ac:absPath xmlns:x15ac="http://schemas.microsoft.com/office/spreadsheetml/2010/11/ac" url="C:\Users\Manuel Salazar\Downloads\"/>
    </mc:Choice>
  </mc:AlternateContent>
  <xr:revisionPtr revIDLastSave="0" documentId="13_ncr:1_{D7FB769E-FB30-4A9A-B75A-DC6D848C4D52}" xr6:coauthVersionLast="47" xr6:coauthVersionMax="47" xr10:uidLastSave="{00000000-0000-0000-0000-000000000000}"/>
  <bookViews>
    <workbookView xWindow="-120" yWindow="-120" windowWidth="20730" windowHeight="11160" firstSheet="3" activeTab="5" xr2:uid="{00000000-000D-0000-FFFF-FFFF00000000}"/>
  </bookViews>
  <sheets>
    <sheet name="FORMATO" sheetId="1" r:id="rId1"/>
    <sheet name="Administrativo " sheetId="8" r:id="rId2"/>
    <sheet name="Administrativo  (2)" sheetId="12" state="hidden" r:id="rId3"/>
    <sheet name="Hemocentro" sheetId="2" r:id="rId4"/>
    <sheet name="Sotano" sheetId="3" r:id="rId5"/>
    <sheet name="Laboratorio " sheetId="7" r:id="rId6"/>
    <sheet name="Plazoleta - Exterior" sheetId="4" r:id="rId7"/>
    <sheet name="Energía ahorrada teorica" sheetId="13" r:id="rId8"/>
    <sheet name="Consumo de las Sedes" sheetId="11" r:id="rId9"/>
    <sheet name="Intructivo" sheetId="6" r:id="rId10"/>
  </sheets>
  <definedNames>
    <definedName name="_xlnm._FilterDatabase" localSheetId="1" hidden="1">'Administrativo '!$Q$12:$T$114</definedName>
    <definedName name="_xlnm._FilterDatabase" localSheetId="2" hidden="1">'Administrativo  (2)'!$A$2:$V$104</definedName>
    <definedName name="_xlnm._FilterDatabase" localSheetId="3" hidden="1">Hemocentro!$Q$11:$T$47</definedName>
    <definedName name="_xlnm._FilterDatabase" localSheetId="5" hidden="1">'Laboratorio '!$Q$11:$T$91</definedName>
    <definedName name="_xlnm._FilterDatabase" localSheetId="4" hidden="1">Sotano!$Q$11:$T$52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14" i="7" l="1"/>
  <c r="T44" i="7"/>
  <c r="T46" i="7"/>
  <c r="T78" i="7"/>
  <c r="Q14" i="7"/>
  <c r="Q58" i="7"/>
  <c r="Q76" i="7"/>
  <c r="R13" i="7"/>
  <c r="R14" i="7"/>
  <c r="R15" i="7"/>
  <c r="R16" i="7"/>
  <c r="R17" i="7"/>
  <c r="R18" i="7"/>
  <c r="T18" i="7" s="1"/>
  <c r="R19" i="7"/>
  <c r="R20" i="7"/>
  <c r="Q20" i="7" s="1"/>
  <c r="R21" i="7"/>
  <c r="R22" i="7"/>
  <c r="R23" i="7"/>
  <c r="R24" i="7"/>
  <c r="T24" i="7" s="1"/>
  <c r="R25" i="7"/>
  <c r="T25" i="7" s="1"/>
  <c r="R26" i="7"/>
  <c r="R27" i="7"/>
  <c r="Q27" i="7" s="1"/>
  <c r="R28" i="7"/>
  <c r="R29" i="7"/>
  <c r="T29" i="7" s="1"/>
  <c r="R30" i="7"/>
  <c r="R31" i="7"/>
  <c r="R32" i="7"/>
  <c r="R33" i="7"/>
  <c r="T33" i="7" s="1"/>
  <c r="R34" i="7"/>
  <c r="R35" i="7"/>
  <c r="R36" i="7"/>
  <c r="R37" i="7"/>
  <c r="T37" i="7" s="1"/>
  <c r="R38" i="7"/>
  <c r="R39" i="7"/>
  <c r="T39" i="7" s="1"/>
  <c r="R40" i="7"/>
  <c r="R41" i="7"/>
  <c r="Q41" i="7" s="1"/>
  <c r="R42" i="7"/>
  <c r="R43" i="7"/>
  <c r="Q43" i="7" s="1"/>
  <c r="R44" i="7"/>
  <c r="Q44" i="7" s="1"/>
  <c r="R45" i="7"/>
  <c r="T45" i="7" s="1"/>
  <c r="R46" i="7"/>
  <c r="Q46" i="7" s="1"/>
  <c r="R47" i="7"/>
  <c r="T47" i="7" s="1"/>
  <c r="R48" i="7"/>
  <c r="Q48" i="7" s="1"/>
  <c r="R49" i="7"/>
  <c r="R50" i="7"/>
  <c r="R51" i="7"/>
  <c r="R52" i="7"/>
  <c r="T52" i="7" s="1"/>
  <c r="R53" i="7"/>
  <c r="T53" i="7" s="1"/>
  <c r="R54" i="7"/>
  <c r="Q54" i="7" s="1"/>
  <c r="R55" i="7"/>
  <c r="T55" i="7" s="1"/>
  <c r="R56" i="7"/>
  <c r="T56" i="7" s="1"/>
  <c r="R57" i="7"/>
  <c r="T57" i="7" s="1"/>
  <c r="R58" i="7"/>
  <c r="T58" i="7" s="1"/>
  <c r="R59" i="7"/>
  <c r="Q59" i="7" s="1"/>
  <c r="R60" i="7"/>
  <c r="Q60" i="7" s="1"/>
  <c r="R61" i="7"/>
  <c r="R62" i="7"/>
  <c r="R63" i="7"/>
  <c r="R64" i="7"/>
  <c r="R65" i="7"/>
  <c r="R66" i="7"/>
  <c r="Q66" i="7" s="1"/>
  <c r="R67" i="7"/>
  <c r="Q67" i="7" s="1"/>
  <c r="R68" i="7"/>
  <c r="R69" i="7"/>
  <c r="R70" i="7"/>
  <c r="R71" i="7"/>
  <c r="R72" i="7"/>
  <c r="T72" i="7" s="1"/>
  <c r="R73" i="7"/>
  <c r="R74" i="7"/>
  <c r="T74" i="7" s="1"/>
  <c r="R75" i="7"/>
  <c r="T75" i="7" s="1"/>
  <c r="R76" i="7"/>
  <c r="T76" i="7" s="1"/>
  <c r="R77" i="7"/>
  <c r="R78" i="7"/>
  <c r="Q78" i="7" s="1"/>
  <c r="R79" i="7"/>
  <c r="R80" i="7"/>
  <c r="T80" i="7" s="1"/>
  <c r="R81" i="7"/>
  <c r="Q81" i="7" s="1"/>
  <c r="R82" i="7"/>
  <c r="Q82" i="7" s="1"/>
  <c r="R83" i="7"/>
  <c r="Q83" i="7" s="1"/>
  <c r="R84" i="7"/>
  <c r="Q84" i="7" s="1"/>
  <c r="R85" i="7"/>
  <c r="T85" i="7" s="1"/>
  <c r="R86" i="7"/>
  <c r="R87" i="7"/>
  <c r="T87" i="7" s="1"/>
  <c r="R88" i="7"/>
  <c r="R89" i="7"/>
  <c r="R90" i="7"/>
  <c r="R91" i="7"/>
  <c r="Q91" i="7" s="1"/>
  <c r="R12" i="7"/>
  <c r="S12" i="4"/>
  <c r="S13" i="4"/>
  <c r="S14" i="4"/>
  <c r="S15" i="4"/>
  <c r="S16" i="4"/>
  <c r="S17" i="4"/>
  <c r="S18" i="4"/>
  <c r="S19" i="4"/>
  <c r="S21" i="4"/>
  <c r="S22" i="4"/>
  <c r="S23" i="4"/>
  <c r="S24" i="4"/>
  <c r="S25" i="4"/>
  <c r="S26" i="4"/>
  <c r="S27" i="4"/>
  <c r="T28" i="4"/>
  <c r="S29" i="4"/>
  <c r="S30" i="4"/>
  <c r="T30" i="4" s="1"/>
  <c r="S20" i="4"/>
  <c r="T20" i="4" s="1"/>
  <c r="Q13" i="4"/>
  <c r="Q15" i="4"/>
  <c r="Q16" i="4"/>
  <c r="Q17" i="4"/>
  <c r="Q19" i="4"/>
  <c r="Q21" i="4"/>
  <c r="Q22" i="4"/>
  <c r="Q23" i="4"/>
  <c r="Q24" i="4"/>
  <c r="Q25" i="4"/>
  <c r="Q27" i="4"/>
  <c r="T13" i="4"/>
  <c r="T14" i="4"/>
  <c r="T15" i="4"/>
  <c r="T16" i="4"/>
  <c r="T17" i="4"/>
  <c r="T18" i="4"/>
  <c r="T19" i="4"/>
  <c r="T21" i="4"/>
  <c r="T22" i="4"/>
  <c r="T23" i="4"/>
  <c r="T24" i="4"/>
  <c r="T25" i="4"/>
  <c r="T26" i="4"/>
  <c r="T27" i="4"/>
  <c r="T29" i="4"/>
  <c r="T12" i="4"/>
  <c r="R13" i="4"/>
  <c r="R14" i="4"/>
  <c r="R15" i="4"/>
  <c r="R16" i="4"/>
  <c r="R17" i="4"/>
  <c r="R18" i="4"/>
  <c r="R19" i="4"/>
  <c r="R20" i="4"/>
  <c r="R21" i="4"/>
  <c r="R22" i="4"/>
  <c r="R23" i="4"/>
  <c r="R24" i="4"/>
  <c r="R25" i="4"/>
  <c r="R26" i="4"/>
  <c r="R27" i="4"/>
  <c r="R28" i="4"/>
  <c r="R29" i="4"/>
  <c r="R30" i="4"/>
  <c r="R12" i="4"/>
  <c r="T26" i="3"/>
  <c r="T13" i="2"/>
  <c r="T14" i="2"/>
  <c r="T15" i="2"/>
  <c r="T16" i="2"/>
  <c r="T17" i="2"/>
  <c r="T18" i="2"/>
  <c r="T19" i="2"/>
  <c r="T20" i="2"/>
  <c r="T21" i="2"/>
  <c r="T22" i="2"/>
  <c r="T23" i="2"/>
  <c r="T24" i="2"/>
  <c r="T25" i="2"/>
  <c r="T26" i="2"/>
  <c r="T27" i="2"/>
  <c r="T28" i="2"/>
  <c r="T29" i="2"/>
  <c r="T30" i="2"/>
  <c r="T31" i="2"/>
  <c r="T32" i="2"/>
  <c r="T33" i="2"/>
  <c r="T34" i="2"/>
  <c r="T35" i="2"/>
  <c r="T36" i="2"/>
  <c r="T37" i="2"/>
  <c r="T38" i="2"/>
  <c r="T39" i="2"/>
  <c r="T40" i="2"/>
  <c r="T41" i="2"/>
  <c r="T42" i="2"/>
  <c r="T43" i="2"/>
  <c r="T44" i="2"/>
  <c r="T45" i="2"/>
  <c r="T46" i="2"/>
  <c r="T47" i="2"/>
  <c r="T12" i="2"/>
  <c r="T4" i="12"/>
  <c r="T5" i="12"/>
  <c r="T6" i="12"/>
  <c r="T7" i="12"/>
  <c r="T1" i="12" s="1"/>
  <c r="T8" i="12"/>
  <c r="T9" i="12"/>
  <c r="T10" i="12"/>
  <c r="T11" i="12"/>
  <c r="T12" i="12"/>
  <c r="T13" i="12"/>
  <c r="T14" i="12"/>
  <c r="T15" i="12"/>
  <c r="T16" i="12"/>
  <c r="T17" i="12"/>
  <c r="T18" i="12"/>
  <c r="T19" i="12"/>
  <c r="T20" i="12"/>
  <c r="T21" i="12"/>
  <c r="T22" i="12"/>
  <c r="T23" i="12"/>
  <c r="T24" i="12"/>
  <c r="T25" i="12"/>
  <c r="T26" i="12"/>
  <c r="T27" i="12"/>
  <c r="T28" i="12"/>
  <c r="T29" i="12"/>
  <c r="T30" i="12"/>
  <c r="T31" i="12"/>
  <c r="T32" i="12"/>
  <c r="T33" i="12"/>
  <c r="T34" i="12"/>
  <c r="T35" i="12"/>
  <c r="T36" i="12"/>
  <c r="T37" i="12"/>
  <c r="T38" i="12"/>
  <c r="T39" i="12"/>
  <c r="T40" i="12"/>
  <c r="T41" i="12"/>
  <c r="T42" i="12"/>
  <c r="T43" i="12"/>
  <c r="T44" i="12"/>
  <c r="T45" i="12"/>
  <c r="T46" i="12"/>
  <c r="T47" i="12"/>
  <c r="T48" i="12"/>
  <c r="T49" i="12"/>
  <c r="T50" i="12"/>
  <c r="T51" i="12"/>
  <c r="T52" i="12"/>
  <c r="T53" i="12"/>
  <c r="T54" i="12"/>
  <c r="T55" i="12"/>
  <c r="T56" i="12"/>
  <c r="T57" i="12"/>
  <c r="T58" i="12"/>
  <c r="T59" i="12"/>
  <c r="T60" i="12"/>
  <c r="T61" i="12"/>
  <c r="T62" i="12"/>
  <c r="T63" i="12"/>
  <c r="T64" i="12"/>
  <c r="T65" i="12"/>
  <c r="T66" i="12"/>
  <c r="T67" i="12"/>
  <c r="T68" i="12"/>
  <c r="T69" i="12"/>
  <c r="T70" i="12"/>
  <c r="T71" i="12"/>
  <c r="T72" i="12"/>
  <c r="T73" i="12"/>
  <c r="T74" i="12"/>
  <c r="T75" i="12"/>
  <c r="T76" i="12"/>
  <c r="T77" i="12"/>
  <c r="T78" i="12"/>
  <c r="T79" i="12"/>
  <c r="T80" i="12"/>
  <c r="T81" i="12"/>
  <c r="T82" i="12"/>
  <c r="T83" i="12"/>
  <c r="T84" i="12"/>
  <c r="T85" i="12"/>
  <c r="T86" i="12"/>
  <c r="T87" i="12"/>
  <c r="T88" i="12"/>
  <c r="T89" i="12"/>
  <c r="T90" i="12"/>
  <c r="T91" i="12"/>
  <c r="T92" i="12"/>
  <c r="T93" i="12"/>
  <c r="T94" i="12"/>
  <c r="T95" i="12"/>
  <c r="T96" i="12"/>
  <c r="T97" i="12"/>
  <c r="T98" i="12"/>
  <c r="T99" i="12"/>
  <c r="T100" i="12"/>
  <c r="T101" i="12"/>
  <c r="T102" i="12"/>
  <c r="T103" i="12"/>
  <c r="T104" i="12"/>
  <c r="T3" i="12"/>
  <c r="Q18" i="3"/>
  <c r="R13" i="3"/>
  <c r="T13" i="3" s="1"/>
  <c r="R14" i="3"/>
  <c r="R15" i="3"/>
  <c r="R16" i="3"/>
  <c r="T16" i="3" s="1"/>
  <c r="R17" i="3"/>
  <c r="R18" i="3"/>
  <c r="T18" i="3" s="1"/>
  <c r="R19" i="3"/>
  <c r="R20" i="3"/>
  <c r="Q20" i="3" s="1"/>
  <c r="R21" i="3"/>
  <c r="T21" i="3" s="1"/>
  <c r="R22" i="3"/>
  <c r="T22" i="3" s="1"/>
  <c r="R23" i="3"/>
  <c r="T23" i="3" s="1"/>
  <c r="R24" i="3"/>
  <c r="R25" i="3"/>
  <c r="R26" i="3"/>
  <c r="Q26" i="3" s="1"/>
  <c r="R27" i="3"/>
  <c r="T27" i="3" s="1"/>
  <c r="R28" i="3"/>
  <c r="R29" i="3"/>
  <c r="R30" i="3"/>
  <c r="R31" i="3"/>
  <c r="R32" i="3"/>
  <c r="T32" i="3" s="1"/>
  <c r="R33" i="3"/>
  <c r="T33" i="3" s="1"/>
  <c r="R34" i="3"/>
  <c r="R35" i="3"/>
  <c r="R36" i="3"/>
  <c r="R37" i="3"/>
  <c r="R38" i="3"/>
  <c r="R39" i="3"/>
  <c r="Q39" i="3" s="1"/>
  <c r="R40" i="3"/>
  <c r="R41" i="3"/>
  <c r="R42" i="3"/>
  <c r="R43" i="3"/>
  <c r="Q43" i="3" s="1"/>
  <c r="R44" i="3"/>
  <c r="R45" i="3"/>
  <c r="T45" i="3" s="1"/>
  <c r="R46" i="3"/>
  <c r="R47" i="3"/>
  <c r="R48" i="3"/>
  <c r="R49" i="3"/>
  <c r="R50" i="3"/>
  <c r="R51" i="3"/>
  <c r="Q51" i="3" s="1"/>
  <c r="R52" i="3"/>
  <c r="Q52" i="3" s="1"/>
  <c r="R12" i="3"/>
  <c r="T12" i="3" s="1"/>
  <c r="Q22" i="2"/>
  <c r="Q30" i="2"/>
  <c r="Q15" i="2"/>
  <c r="R13" i="2"/>
  <c r="R14" i="2"/>
  <c r="R15" i="2"/>
  <c r="R16" i="2"/>
  <c r="R17" i="2"/>
  <c r="Q17" i="2" s="1"/>
  <c r="R18" i="2"/>
  <c r="Q18" i="2" s="1"/>
  <c r="R19" i="2"/>
  <c r="Q19" i="2" s="1"/>
  <c r="R20" i="2"/>
  <c r="Q20" i="2" s="1"/>
  <c r="R21" i="2"/>
  <c r="R22" i="2"/>
  <c r="R23" i="2"/>
  <c r="R24" i="2"/>
  <c r="R25" i="2"/>
  <c r="Q25" i="2" s="1"/>
  <c r="R26" i="2"/>
  <c r="R27" i="2"/>
  <c r="Q27" i="2" s="1"/>
  <c r="R28" i="2"/>
  <c r="R29" i="2"/>
  <c r="R30" i="2"/>
  <c r="R31" i="2"/>
  <c r="Q31" i="2" s="1"/>
  <c r="R32" i="2"/>
  <c r="Q32" i="2" s="1"/>
  <c r="R33" i="2"/>
  <c r="R34" i="2"/>
  <c r="R35" i="2"/>
  <c r="Q35" i="2" s="1"/>
  <c r="R36" i="2"/>
  <c r="R37" i="2"/>
  <c r="R38" i="2"/>
  <c r="R39" i="2"/>
  <c r="Q39" i="2" s="1"/>
  <c r="R40" i="2"/>
  <c r="R41" i="2"/>
  <c r="R42" i="2"/>
  <c r="Q42" i="2" s="1"/>
  <c r="R43" i="2"/>
  <c r="R44" i="2"/>
  <c r="R45" i="2"/>
  <c r="Q45" i="2" s="1"/>
  <c r="R46" i="2"/>
  <c r="Q46" i="2" s="1"/>
  <c r="R47" i="2"/>
  <c r="R12" i="2"/>
  <c r="U66" i="12"/>
  <c r="V66" i="12" s="1"/>
  <c r="S66" i="12" s="1"/>
  <c r="U11" i="12"/>
  <c r="V11" i="12" s="1"/>
  <c r="S11" i="12" s="1"/>
  <c r="S4" i="12"/>
  <c r="S6" i="12"/>
  <c r="S3" i="12"/>
  <c r="Q15" i="12"/>
  <c r="S15" i="12" s="1"/>
  <c r="Q52" i="12"/>
  <c r="S52" i="12" s="1"/>
  <c r="Q101" i="12"/>
  <c r="S101" i="12" s="1"/>
  <c r="R4" i="12"/>
  <c r="R5" i="12"/>
  <c r="Q5" i="12" s="1"/>
  <c r="S5" i="12" s="1"/>
  <c r="R6" i="12"/>
  <c r="R7" i="12"/>
  <c r="Q7" i="12" s="1"/>
  <c r="R8" i="12"/>
  <c r="R9" i="12"/>
  <c r="R10" i="12"/>
  <c r="R11" i="12"/>
  <c r="R12" i="12"/>
  <c r="Q12" i="12" s="1"/>
  <c r="R13" i="12"/>
  <c r="R14" i="12"/>
  <c r="Q14" i="12" s="1"/>
  <c r="R15" i="12"/>
  <c r="R16" i="12"/>
  <c r="Q16" i="12" s="1"/>
  <c r="R17" i="12"/>
  <c r="R18" i="12"/>
  <c r="Q18" i="12" s="1"/>
  <c r="R19" i="12"/>
  <c r="R20" i="12"/>
  <c r="Q20" i="12" s="1"/>
  <c r="S20" i="12" s="1"/>
  <c r="R21" i="12"/>
  <c r="R22" i="12"/>
  <c r="Q22" i="12" s="1"/>
  <c r="S22" i="12" s="1"/>
  <c r="R23" i="12"/>
  <c r="Q23" i="12" s="1"/>
  <c r="R24" i="12"/>
  <c r="R25" i="12"/>
  <c r="R26" i="12"/>
  <c r="Q26" i="12" s="1"/>
  <c r="R27" i="12"/>
  <c r="R28" i="12"/>
  <c r="R29" i="12"/>
  <c r="Q29" i="12" s="1"/>
  <c r="R30" i="12"/>
  <c r="R31" i="12"/>
  <c r="Q31" i="12" s="1"/>
  <c r="S31" i="12" s="1"/>
  <c r="R32" i="12"/>
  <c r="R33" i="12"/>
  <c r="R34" i="12"/>
  <c r="Q34" i="12" s="1"/>
  <c r="S34" i="12" s="1"/>
  <c r="R35" i="12"/>
  <c r="R36" i="12"/>
  <c r="Q36" i="12" s="1"/>
  <c r="R37" i="12"/>
  <c r="Q37" i="12" s="1"/>
  <c r="S37" i="12" s="1"/>
  <c r="R38" i="12"/>
  <c r="R39" i="12"/>
  <c r="R40" i="12"/>
  <c r="Q40" i="12" s="1"/>
  <c r="S40" i="12" s="1"/>
  <c r="R41" i="12"/>
  <c r="Q41" i="12" s="1"/>
  <c r="R42" i="12"/>
  <c r="R43" i="12"/>
  <c r="Q43" i="12" s="1"/>
  <c r="R44" i="12"/>
  <c r="R45" i="12"/>
  <c r="Q45" i="12" s="1"/>
  <c r="R46" i="12"/>
  <c r="R47" i="12"/>
  <c r="R48" i="12"/>
  <c r="Q48" i="12" s="1"/>
  <c r="R49" i="12"/>
  <c r="R50" i="12"/>
  <c r="R51" i="12"/>
  <c r="R52" i="12"/>
  <c r="R53" i="12"/>
  <c r="R54" i="12"/>
  <c r="R55" i="12"/>
  <c r="Q55" i="12" s="1"/>
  <c r="R56" i="12"/>
  <c r="Q56" i="12" s="1"/>
  <c r="R57" i="12"/>
  <c r="R58" i="12"/>
  <c r="R59" i="12"/>
  <c r="R60" i="12"/>
  <c r="R61" i="12"/>
  <c r="Q61" i="12" s="1"/>
  <c r="S61" i="12" s="1"/>
  <c r="R62" i="12"/>
  <c r="R63" i="12"/>
  <c r="Q63" i="12" s="1"/>
  <c r="R64" i="12"/>
  <c r="R65" i="12"/>
  <c r="Q65" i="12" s="1"/>
  <c r="R66" i="12"/>
  <c r="R67" i="12"/>
  <c r="Q67" i="12" s="1"/>
  <c r="R68" i="12"/>
  <c r="R69" i="12"/>
  <c r="Q69" i="12" s="1"/>
  <c r="R70" i="12"/>
  <c r="R71" i="12"/>
  <c r="Q71" i="12" s="1"/>
  <c r="S71" i="12" s="1"/>
  <c r="R72" i="12"/>
  <c r="R73" i="12"/>
  <c r="Q73" i="12" s="1"/>
  <c r="R74" i="12"/>
  <c r="R75" i="12"/>
  <c r="Q75" i="12" s="1"/>
  <c r="S75" i="12" s="1"/>
  <c r="R76" i="12"/>
  <c r="R77" i="12"/>
  <c r="R78" i="12"/>
  <c r="R79" i="12"/>
  <c r="R80" i="12"/>
  <c r="Q80" i="12" s="1"/>
  <c r="S80" i="12" s="1"/>
  <c r="R81" i="12"/>
  <c r="R82" i="12"/>
  <c r="Q82" i="12" s="1"/>
  <c r="S82" i="12" s="1"/>
  <c r="R83" i="12"/>
  <c r="Q83" i="12" s="1"/>
  <c r="R84" i="12"/>
  <c r="R85" i="12"/>
  <c r="Q85" i="12" s="1"/>
  <c r="R86" i="12"/>
  <c r="R87" i="12"/>
  <c r="Q87" i="12" s="1"/>
  <c r="R88" i="12"/>
  <c r="Q88" i="12" s="1"/>
  <c r="R89" i="12"/>
  <c r="Q89" i="12" s="1"/>
  <c r="R90" i="12"/>
  <c r="Q90" i="12" s="1"/>
  <c r="S90" i="12" s="1"/>
  <c r="R91" i="12"/>
  <c r="Q91" i="12" s="1"/>
  <c r="S91" i="12" s="1"/>
  <c r="R92" i="12"/>
  <c r="R93" i="12"/>
  <c r="R94" i="12"/>
  <c r="Q94" i="12" s="1"/>
  <c r="R95" i="12"/>
  <c r="Q95" i="12" s="1"/>
  <c r="R96" i="12"/>
  <c r="Q96" i="12" s="1"/>
  <c r="R97" i="12"/>
  <c r="Q97" i="12" s="1"/>
  <c r="R98" i="12"/>
  <c r="Q98" i="12" s="1"/>
  <c r="S98" i="12" s="1"/>
  <c r="R99" i="12"/>
  <c r="R100" i="12"/>
  <c r="Q100" i="12" s="1"/>
  <c r="R101" i="12"/>
  <c r="R102" i="12"/>
  <c r="Q102" i="12" s="1"/>
  <c r="S102" i="12" s="1"/>
  <c r="R103" i="12"/>
  <c r="Q103" i="12" s="1"/>
  <c r="S103" i="12" s="1"/>
  <c r="R104" i="12"/>
  <c r="Q104" i="12" s="1"/>
  <c r="R3" i="12"/>
  <c r="S21" i="8"/>
  <c r="U21" i="8"/>
  <c r="S34" i="8"/>
  <c r="U34" i="8"/>
  <c r="S45" i="8"/>
  <c r="S59" i="8"/>
  <c r="S68" i="8"/>
  <c r="S84" i="8"/>
  <c r="S62" i="8"/>
  <c r="T62" i="8" s="1"/>
  <c r="S14" i="8"/>
  <c r="S15" i="8"/>
  <c r="T15" i="8" s="1"/>
  <c r="S16" i="8"/>
  <c r="S13" i="8"/>
  <c r="R13" i="8"/>
  <c r="R14" i="8"/>
  <c r="R15" i="8"/>
  <c r="R16" i="8"/>
  <c r="R17" i="8"/>
  <c r="R18" i="8"/>
  <c r="R19" i="8"/>
  <c r="R20" i="8"/>
  <c r="R21" i="8"/>
  <c r="R22" i="8"/>
  <c r="R23" i="8"/>
  <c r="R24" i="8"/>
  <c r="R25" i="8"/>
  <c r="R26" i="8"/>
  <c r="R27" i="8"/>
  <c r="R28" i="8"/>
  <c r="R29" i="8"/>
  <c r="R30" i="8"/>
  <c r="R31" i="8"/>
  <c r="R32" i="8"/>
  <c r="R33" i="8"/>
  <c r="R34" i="8"/>
  <c r="R35" i="8"/>
  <c r="R36" i="8"/>
  <c r="R37" i="8"/>
  <c r="R38" i="8"/>
  <c r="R39" i="8"/>
  <c r="R40" i="8"/>
  <c r="R41" i="8"/>
  <c r="R42" i="8"/>
  <c r="R43" i="8"/>
  <c r="R44" i="8"/>
  <c r="R45" i="8"/>
  <c r="R46" i="8"/>
  <c r="R47" i="8"/>
  <c r="R48" i="8"/>
  <c r="R49" i="8"/>
  <c r="R50" i="8"/>
  <c r="R51" i="8"/>
  <c r="R52" i="8"/>
  <c r="R53" i="8"/>
  <c r="R54" i="8"/>
  <c r="R55" i="8"/>
  <c r="R56" i="8"/>
  <c r="R57" i="8"/>
  <c r="R58" i="8"/>
  <c r="R59" i="8"/>
  <c r="R60" i="8"/>
  <c r="R61" i="8"/>
  <c r="R62" i="8"/>
  <c r="R63" i="8"/>
  <c r="R64" i="8"/>
  <c r="R65" i="8"/>
  <c r="R66" i="8"/>
  <c r="R67" i="8"/>
  <c r="R68" i="8"/>
  <c r="R69" i="8"/>
  <c r="R70" i="8"/>
  <c r="R71" i="8"/>
  <c r="R72" i="8"/>
  <c r="R73" i="8"/>
  <c r="R74" i="8"/>
  <c r="R75" i="8"/>
  <c r="R76" i="8"/>
  <c r="R77" i="8"/>
  <c r="R78" i="8"/>
  <c r="R79" i="8"/>
  <c r="R80" i="8"/>
  <c r="R81" i="8"/>
  <c r="Q81" i="8" s="1"/>
  <c r="R82" i="8"/>
  <c r="R83" i="8"/>
  <c r="Q83" i="8" s="1"/>
  <c r="R84" i="8"/>
  <c r="R85" i="8"/>
  <c r="Q85" i="8" s="1"/>
  <c r="R86" i="8"/>
  <c r="R87" i="8"/>
  <c r="R88" i="8"/>
  <c r="R89" i="8"/>
  <c r="R90" i="8"/>
  <c r="Q90" i="8" s="1"/>
  <c r="R91" i="8"/>
  <c r="R92" i="8"/>
  <c r="Q92" i="8" s="1"/>
  <c r="R93" i="8"/>
  <c r="Q93" i="8" s="1"/>
  <c r="R94" i="8"/>
  <c r="R95" i="8"/>
  <c r="Q95" i="8" s="1"/>
  <c r="R96" i="8"/>
  <c r="R97" i="8"/>
  <c r="Q97" i="8" s="1"/>
  <c r="R98" i="8"/>
  <c r="Q98" i="8" s="1"/>
  <c r="R99" i="8"/>
  <c r="Q99" i="8" s="1"/>
  <c r="R100" i="8"/>
  <c r="Q100" i="8" s="1"/>
  <c r="R101" i="8"/>
  <c r="Q101" i="8" s="1"/>
  <c r="R102" i="8"/>
  <c r="R103" i="8"/>
  <c r="R104" i="8"/>
  <c r="Q104" i="8" s="1"/>
  <c r="R105" i="8"/>
  <c r="Q105" i="8" s="1"/>
  <c r="R106" i="8"/>
  <c r="Q106" i="8" s="1"/>
  <c r="R107" i="8"/>
  <c r="Q107" i="8" s="1"/>
  <c r="R108" i="8"/>
  <c r="Q108" i="8" s="1"/>
  <c r="R109" i="8"/>
  <c r="R110" i="8"/>
  <c r="Q110" i="8" s="1"/>
  <c r="R111" i="8"/>
  <c r="Q111" i="8" s="1"/>
  <c r="R112" i="8"/>
  <c r="Q112" i="8" s="1"/>
  <c r="R113" i="8"/>
  <c r="Q113" i="8" s="1"/>
  <c r="R114" i="8"/>
  <c r="Q114" i="8" s="1"/>
  <c r="I104" i="12"/>
  <c r="O104" i="12" s="1"/>
  <c r="I103" i="12"/>
  <c r="O103" i="12" s="1"/>
  <c r="H102" i="12"/>
  <c r="I102" i="12" s="1"/>
  <c r="I101" i="12"/>
  <c r="K101" i="12" s="1"/>
  <c r="M101" i="12" s="1"/>
  <c r="I100" i="12"/>
  <c r="O100" i="12" s="1"/>
  <c r="I99" i="12"/>
  <c r="O99" i="12" s="1"/>
  <c r="U99" i="12" s="1"/>
  <c r="V99" i="12" s="1"/>
  <c r="S99" i="12" s="1"/>
  <c r="I98" i="12"/>
  <c r="O98" i="12" s="1"/>
  <c r="I97" i="12"/>
  <c r="O97" i="12" s="1"/>
  <c r="I96" i="12"/>
  <c r="O96" i="12" s="1"/>
  <c r="I95" i="12"/>
  <c r="O95" i="12" s="1"/>
  <c r="I94" i="12"/>
  <c r="O94" i="12" s="1"/>
  <c r="H93" i="12"/>
  <c r="I93" i="12" s="1"/>
  <c r="O93" i="12" s="1"/>
  <c r="M92" i="12"/>
  <c r="I92" i="12"/>
  <c r="O92" i="12" s="1"/>
  <c r="I91" i="12"/>
  <c r="O91" i="12" s="1"/>
  <c r="I90" i="12"/>
  <c r="O90" i="12" s="1"/>
  <c r="M89" i="12"/>
  <c r="I89" i="12"/>
  <c r="O89" i="12" s="1"/>
  <c r="I88" i="12"/>
  <c r="K88" i="12" s="1"/>
  <c r="M88" i="12" s="1"/>
  <c r="I87" i="12"/>
  <c r="O87" i="12" s="1"/>
  <c r="L86" i="12"/>
  <c r="H86" i="12"/>
  <c r="I86" i="12" s="1"/>
  <c r="S86" i="12" s="1"/>
  <c r="L85" i="12"/>
  <c r="H85" i="12"/>
  <c r="I85" i="12" s="1"/>
  <c r="L84" i="12"/>
  <c r="H84" i="12"/>
  <c r="I84" i="12" s="1"/>
  <c r="O84" i="12" s="1"/>
  <c r="U84" i="12" s="1"/>
  <c r="V84" i="12" s="1"/>
  <c r="S84" i="12" s="1"/>
  <c r="I83" i="12"/>
  <c r="K83" i="12" s="1"/>
  <c r="M83" i="12" s="1"/>
  <c r="I82" i="12"/>
  <c r="O82" i="12" s="1"/>
  <c r="J81" i="12"/>
  <c r="H81" i="12"/>
  <c r="I81" i="12" s="1"/>
  <c r="O81" i="12" s="1"/>
  <c r="H80" i="12"/>
  <c r="I80" i="12" s="1"/>
  <c r="K80" i="12" s="1"/>
  <c r="M80" i="12" s="1"/>
  <c r="J79" i="12"/>
  <c r="I79" i="12"/>
  <c r="O79" i="12" s="1"/>
  <c r="I78" i="12"/>
  <c r="K78" i="12" s="1"/>
  <c r="M78" i="12" s="1"/>
  <c r="I77" i="12"/>
  <c r="K77" i="12" s="1"/>
  <c r="M77" i="12" s="1"/>
  <c r="H76" i="12"/>
  <c r="I76" i="12" s="1"/>
  <c r="S76" i="12" s="1"/>
  <c r="H75" i="12"/>
  <c r="I75" i="12" s="1"/>
  <c r="L74" i="12"/>
  <c r="H74" i="12"/>
  <c r="I74" i="12" s="1"/>
  <c r="O74" i="12" s="1"/>
  <c r="U74" i="12" s="1"/>
  <c r="V74" i="12" s="1"/>
  <c r="S74" i="12" s="1"/>
  <c r="H73" i="12"/>
  <c r="I73" i="12" s="1"/>
  <c r="L72" i="12"/>
  <c r="H72" i="12"/>
  <c r="I72" i="12" s="1"/>
  <c r="S72" i="12" s="1"/>
  <c r="I71" i="12"/>
  <c r="O71" i="12" s="1"/>
  <c r="H71" i="12"/>
  <c r="I70" i="12"/>
  <c r="K70" i="12" s="1"/>
  <c r="M70" i="12" s="1"/>
  <c r="I69" i="12"/>
  <c r="O69" i="12" s="1"/>
  <c r="L68" i="12"/>
  <c r="H68" i="12"/>
  <c r="I68" i="12" s="1"/>
  <c r="O68" i="12" s="1"/>
  <c r="I67" i="12"/>
  <c r="K67" i="12" s="1"/>
  <c r="M67" i="12" s="1"/>
  <c r="I66" i="12"/>
  <c r="O66" i="12" s="1"/>
  <c r="H65" i="12"/>
  <c r="I65" i="12" s="1"/>
  <c r="H64" i="12"/>
  <c r="I64" i="12" s="1"/>
  <c r="O64" i="12" s="1"/>
  <c r="I63" i="12"/>
  <c r="K63" i="12" s="1"/>
  <c r="M63" i="12" s="1"/>
  <c r="I62" i="12"/>
  <c r="O62" i="12" s="1"/>
  <c r="H61" i="12"/>
  <c r="I61" i="12" s="1"/>
  <c r="I60" i="12"/>
  <c r="O60" i="12" s="1"/>
  <c r="H59" i="12"/>
  <c r="I59" i="12" s="1"/>
  <c r="S59" i="12" s="1"/>
  <c r="L58" i="12"/>
  <c r="J58" i="12"/>
  <c r="H58" i="12"/>
  <c r="I58" i="12" s="1"/>
  <c r="L57" i="12"/>
  <c r="J57" i="12"/>
  <c r="H57" i="12"/>
  <c r="I57" i="12" s="1"/>
  <c r="S57" i="12" s="1"/>
  <c r="I56" i="12"/>
  <c r="O56" i="12" s="1"/>
  <c r="H55" i="12"/>
  <c r="I55" i="12" s="1"/>
  <c r="H54" i="12"/>
  <c r="I54" i="12" s="1"/>
  <c r="S54" i="12" s="1"/>
  <c r="I53" i="12"/>
  <c r="O53" i="12" s="1"/>
  <c r="I51" i="12"/>
  <c r="K51" i="12" s="1"/>
  <c r="M51" i="12" s="1"/>
  <c r="L50" i="12"/>
  <c r="J50" i="12"/>
  <c r="H50" i="12"/>
  <c r="I50" i="12" s="1"/>
  <c r="O50" i="12" s="1"/>
  <c r="L49" i="12"/>
  <c r="J49" i="12"/>
  <c r="H49" i="12"/>
  <c r="I49" i="12" s="1"/>
  <c r="H48" i="12"/>
  <c r="I48" i="12" s="1"/>
  <c r="I47" i="12"/>
  <c r="O47" i="12" s="1"/>
  <c r="I46" i="12"/>
  <c r="K46" i="12" s="1"/>
  <c r="M46" i="12" s="1"/>
  <c r="J45" i="12"/>
  <c r="H45" i="12"/>
  <c r="I45" i="12" s="1"/>
  <c r="L44" i="12"/>
  <c r="H44" i="12"/>
  <c r="I44" i="12" s="1"/>
  <c r="O44" i="12" s="1"/>
  <c r="M43" i="12"/>
  <c r="I43" i="12"/>
  <c r="O43" i="12" s="1"/>
  <c r="M42" i="12"/>
  <c r="I42" i="12"/>
  <c r="O42" i="12" s="1"/>
  <c r="L41" i="12"/>
  <c r="K41" i="12"/>
  <c r="H41" i="12"/>
  <c r="I41" i="12" s="1"/>
  <c r="O41" i="12" s="1"/>
  <c r="M40" i="12"/>
  <c r="I40" i="12"/>
  <c r="O40" i="12" s="1"/>
  <c r="M39" i="12"/>
  <c r="H39" i="12"/>
  <c r="I39" i="12" s="1"/>
  <c r="O39" i="12" s="1"/>
  <c r="L38" i="12"/>
  <c r="J38" i="12"/>
  <c r="H38" i="12"/>
  <c r="I38" i="12" s="1"/>
  <c r="O38" i="12" s="1"/>
  <c r="L37" i="12"/>
  <c r="H37" i="12"/>
  <c r="I37" i="12" s="1"/>
  <c r="M36" i="12"/>
  <c r="I36" i="12"/>
  <c r="O36" i="12" s="1"/>
  <c r="L35" i="12"/>
  <c r="H35" i="12"/>
  <c r="K35" i="12" s="1"/>
  <c r="M35" i="12" s="1"/>
  <c r="M34" i="12"/>
  <c r="I34" i="12"/>
  <c r="O34" i="12" s="1"/>
  <c r="M33" i="12"/>
  <c r="I33" i="12"/>
  <c r="O33" i="12" s="1"/>
  <c r="M32" i="12"/>
  <c r="I32" i="12"/>
  <c r="O32" i="12" s="1"/>
  <c r="U32" i="12" s="1"/>
  <c r="V32" i="12" s="1"/>
  <c r="S32" i="12" s="1"/>
  <c r="K31" i="12"/>
  <c r="M31" i="12" s="1"/>
  <c r="H31" i="12"/>
  <c r="I31" i="12" s="1"/>
  <c r="O31" i="12" s="1"/>
  <c r="M30" i="12"/>
  <c r="H30" i="12"/>
  <c r="I30" i="12" s="1"/>
  <c r="O30" i="12" s="1"/>
  <c r="K29" i="12"/>
  <c r="M29" i="12" s="1"/>
  <c r="I29" i="12"/>
  <c r="O29" i="12" s="1"/>
  <c r="K28" i="12"/>
  <c r="M28" i="12" s="1"/>
  <c r="H28" i="12"/>
  <c r="I28" i="12" s="1"/>
  <c r="O28" i="12" s="1"/>
  <c r="L27" i="12"/>
  <c r="H27" i="12"/>
  <c r="I27" i="12" s="1"/>
  <c r="O27" i="12" s="1"/>
  <c r="L26" i="12"/>
  <c r="H26" i="12"/>
  <c r="K25" i="12"/>
  <c r="M25" i="12" s="1"/>
  <c r="I25" i="12"/>
  <c r="O25" i="12" s="1"/>
  <c r="L24" i="12"/>
  <c r="K24" i="12"/>
  <c r="H24" i="12"/>
  <c r="I24" i="12" s="1"/>
  <c r="O24" i="12" s="1"/>
  <c r="U24" i="12" s="1"/>
  <c r="V24" i="12" s="1"/>
  <c r="S24" i="12" s="1"/>
  <c r="H23" i="12"/>
  <c r="K23" i="12" s="1"/>
  <c r="M23" i="12" s="1"/>
  <c r="M22" i="12"/>
  <c r="I22" i="12"/>
  <c r="O22" i="12" s="1"/>
  <c r="M21" i="12"/>
  <c r="I21" i="12"/>
  <c r="O21" i="12" s="1"/>
  <c r="U21" i="12" s="1"/>
  <c r="V21" i="12" s="1"/>
  <c r="S21" i="12" s="1"/>
  <c r="M20" i="12"/>
  <c r="I20" i="12"/>
  <c r="O20" i="12" s="1"/>
  <c r="M19" i="12"/>
  <c r="I19" i="12"/>
  <c r="O19" i="12" s="1"/>
  <c r="M18" i="12"/>
  <c r="I18" i="12"/>
  <c r="O18" i="12" s="1"/>
  <c r="M17" i="12"/>
  <c r="I17" i="12"/>
  <c r="O17" i="12" s="1"/>
  <c r="U17" i="12" s="1"/>
  <c r="V17" i="12" s="1"/>
  <c r="S17" i="12" s="1"/>
  <c r="K16" i="12"/>
  <c r="M16" i="12" s="1"/>
  <c r="H16" i="12"/>
  <c r="I16" i="12" s="1"/>
  <c r="O16" i="12" s="1"/>
  <c r="M15" i="12"/>
  <c r="H15" i="12"/>
  <c r="I15" i="12" s="1"/>
  <c r="O15" i="12" s="1"/>
  <c r="M14" i="12"/>
  <c r="I14" i="12"/>
  <c r="O14" i="12" s="1"/>
  <c r="M13" i="12"/>
  <c r="I13" i="12"/>
  <c r="O13" i="12" s="1"/>
  <c r="M12" i="12"/>
  <c r="H12" i="12"/>
  <c r="I12" i="12" s="1"/>
  <c r="O12" i="12" s="1"/>
  <c r="L11" i="12"/>
  <c r="K11" i="12"/>
  <c r="H11" i="12"/>
  <c r="G11" i="12"/>
  <c r="I11" i="12" s="1"/>
  <c r="O11" i="12" s="1"/>
  <c r="M10" i="12"/>
  <c r="I10" i="12"/>
  <c r="O10" i="12" s="1"/>
  <c r="M9" i="12"/>
  <c r="I9" i="12"/>
  <c r="O9" i="12" s="1"/>
  <c r="L8" i="12"/>
  <c r="M8" i="12" s="1"/>
  <c r="I8" i="12"/>
  <c r="O8" i="12" s="1"/>
  <c r="K7" i="12"/>
  <c r="M7" i="12" s="1"/>
  <c r="H7" i="12"/>
  <c r="I7" i="12" s="1"/>
  <c r="O7" i="12" s="1"/>
  <c r="K6" i="12"/>
  <c r="M6" i="12" s="1"/>
  <c r="H6" i="12"/>
  <c r="I6" i="12" s="1"/>
  <c r="O5" i="12"/>
  <c r="M5" i="12"/>
  <c r="I5" i="12"/>
  <c r="O4" i="12"/>
  <c r="M4" i="12"/>
  <c r="I4" i="12"/>
  <c r="O3" i="12"/>
  <c r="M3" i="12"/>
  <c r="I3" i="12"/>
  <c r="Q52" i="7" l="1"/>
  <c r="Q47" i="7"/>
  <c r="T60" i="7"/>
  <c r="Q39" i="7"/>
  <c r="T54" i="7"/>
  <c r="Q87" i="7"/>
  <c r="Q33" i="7"/>
  <c r="Q80" i="7"/>
  <c r="Q18" i="7"/>
  <c r="T84" i="7"/>
  <c r="T20" i="7"/>
  <c r="Q85" i="7"/>
  <c r="Q75" i="7"/>
  <c r="Q57" i="7"/>
  <c r="Q29" i="7"/>
  <c r="T91" i="7"/>
  <c r="T83" i="7"/>
  <c r="T67" i="7"/>
  <c r="T59" i="7"/>
  <c r="T43" i="7"/>
  <c r="T27" i="7"/>
  <c r="Q74" i="7"/>
  <c r="Q56" i="7"/>
  <c r="Q45" i="7"/>
  <c r="T82" i="7"/>
  <c r="T66" i="7"/>
  <c r="Q72" i="7"/>
  <c r="Q55" i="7"/>
  <c r="Q25" i="7"/>
  <c r="T81" i="7"/>
  <c r="T41" i="7"/>
  <c r="Q24" i="7"/>
  <c r="T48" i="7"/>
  <c r="Q53" i="7"/>
  <c r="Q37" i="7"/>
  <c r="T10" i="4"/>
  <c r="Q16" i="3"/>
  <c r="T20" i="3"/>
  <c r="Q13" i="3"/>
  <c r="Q33" i="3"/>
  <c r="Q32" i="3"/>
  <c r="Q27" i="3"/>
  <c r="T52" i="3"/>
  <c r="T51" i="3"/>
  <c r="T43" i="3"/>
  <c r="Q12" i="3"/>
  <c r="Q23" i="3"/>
  <c r="Q45" i="3"/>
  <c r="Q22" i="3"/>
  <c r="T39" i="3"/>
  <c r="Q21" i="3"/>
  <c r="S97" i="12"/>
  <c r="S89" i="12"/>
  <c r="S73" i="12"/>
  <c r="S65" i="12"/>
  <c r="S41" i="12"/>
  <c r="S104" i="12"/>
  <c r="S96" i="12"/>
  <c r="S88" i="12"/>
  <c r="S56" i="12"/>
  <c r="S48" i="12"/>
  <c r="S16" i="12"/>
  <c r="S46" i="12"/>
  <c r="S95" i="12"/>
  <c r="S87" i="12"/>
  <c r="S63" i="12"/>
  <c r="S55" i="12"/>
  <c r="S7" i="12"/>
  <c r="S42" i="12"/>
  <c r="S94" i="12"/>
  <c r="S14" i="12"/>
  <c r="S38" i="12"/>
  <c r="S85" i="12"/>
  <c r="S69" i="12"/>
  <c r="S45" i="12"/>
  <c r="S29" i="12"/>
  <c r="S30" i="12"/>
  <c r="S100" i="12"/>
  <c r="S36" i="12"/>
  <c r="S12" i="12"/>
  <c r="S27" i="12"/>
  <c r="S62" i="12"/>
  <c r="S83" i="12"/>
  <c r="S67" i="12"/>
  <c r="S43" i="12"/>
  <c r="S70" i="12"/>
  <c r="S19" i="12"/>
  <c r="S81" i="12"/>
  <c r="S33" i="12"/>
  <c r="S25" i="12"/>
  <c r="S9" i="12"/>
  <c r="S64" i="12"/>
  <c r="S8" i="12"/>
  <c r="S79" i="12"/>
  <c r="S47" i="12"/>
  <c r="S39" i="12"/>
  <c r="S93" i="12"/>
  <c r="S77" i="12"/>
  <c r="S53" i="12"/>
  <c r="S13" i="12"/>
  <c r="O77" i="12"/>
  <c r="S92" i="12"/>
  <c r="S68" i="12"/>
  <c r="S60" i="12"/>
  <c r="S44" i="12"/>
  <c r="S28" i="12"/>
  <c r="S51" i="12"/>
  <c r="S50" i="12"/>
  <c r="S18" i="12"/>
  <c r="S10" i="12"/>
  <c r="K60" i="12"/>
  <c r="M60" i="12" s="1"/>
  <c r="K87" i="12"/>
  <c r="M87" i="12" s="1"/>
  <c r="K26" i="12"/>
  <c r="M26" i="12" s="1"/>
  <c r="K90" i="12"/>
  <c r="M90" i="12" s="1"/>
  <c r="K72" i="12"/>
  <c r="M72" i="12" s="1"/>
  <c r="K96" i="12"/>
  <c r="M96" i="12" s="1"/>
  <c r="K69" i="12"/>
  <c r="M69" i="12" s="1"/>
  <c r="K82" i="12"/>
  <c r="M82" i="12" s="1"/>
  <c r="K103" i="12"/>
  <c r="M103" i="12" s="1"/>
  <c r="K57" i="12"/>
  <c r="M57" i="12" s="1"/>
  <c r="O57" i="12"/>
  <c r="K65" i="12"/>
  <c r="M65" i="12" s="1"/>
  <c r="O65" i="12"/>
  <c r="O6" i="12"/>
  <c r="O46" i="12"/>
  <c r="K66" i="12"/>
  <c r="M66" i="12" s="1"/>
  <c r="O80" i="12"/>
  <c r="O83" i="12"/>
  <c r="K94" i="12"/>
  <c r="M94" i="12" s="1"/>
  <c r="K98" i="12"/>
  <c r="M98" i="12" s="1"/>
  <c r="K47" i="12"/>
  <c r="M47" i="12" s="1"/>
  <c r="O67" i="12"/>
  <c r="O70" i="12"/>
  <c r="O78" i="12"/>
  <c r="I35" i="12"/>
  <c r="M38" i="12"/>
  <c r="M41" i="12"/>
  <c r="O88" i="12"/>
  <c r="K104" i="12"/>
  <c r="M104" i="12" s="1"/>
  <c r="O51" i="12"/>
  <c r="M11" i="12"/>
  <c r="M24" i="12"/>
  <c r="K27" i="12"/>
  <c r="M27" i="12" s="1"/>
  <c r="O102" i="12"/>
  <c r="K102" i="12"/>
  <c r="M102" i="12" s="1"/>
  <c r="O55" i="12"/>
  <c r="K55" i="12"/>
  <c r="M55" i="12" s="1"/>
  <c r="O37" i="12"/>
  <c r="K37" i="12"/>
  <c r="M37" i="12" s="1"/>
  <c r="O73" i="12"/>
  <c r="K73" i="12"/>
  <c r="M73" i="12" s="1"/>
  <c r="O59" i="12"/>
  <c r="K59" i="12"/>
  <c r="M59" i="12" s="1"/>
  <c r="K54" i="12"/>
  <c r="M54" i="12" s="1"/>
  <c r="O54" i="12"/>
  <c r="K85" i="12"/>
  <c r="M85" i="12" s="1"/>
  <c r="O85" i="12"/>
  <c r="O48" i="12"/>
  <c r="K48" i="12"/>
  <c r="M48" i="12" s="1"/>
  <c r="K75" i="12"/>
  <c r="M75" i="12" s="1"/>
  <c r="O75" i="12"/>
  <c r="K45" i="12"/>
  <c r="M45" i="12" s="1"/>
  <c r="O45" i="12"/>
  <c r="O49" i="12"/>
  <c r="K49" i="12"/>
  <c r="M49" i="12" s="1"/>
  <c r="O76" i="12"/>
  <c r="K76" i="12"/>
  <c r="M76" i="12" s="1"/>
  <c r="K58" i="12"/>
  <c r="M58" i="12" s="1"/>
  <c r="O58" i="12"/>
  <c r="O61" i="12"/>
  <c r="K61" i="12"/>
  <c r="M61" i="12" s="1"/>
  <c r="K86" i="12"/>
  <c r="M86" i="12" s="1"/>
  <c r="O86" i="12"/>
  <c r="K44" i="12"/>
  <c r="M44" i="12" s="1"/>
  <c r="K56" i="12"/>
  <c r="M56" i="12" s="1"/>
  <c r="K62" i="12"/>
  <c r="M62" i="12" s="1"/>
  <c r="K64" i="12"/>
  <c r="M64" i="12" s="1"/>
  <c r="K71" i="12"/>
  <c r="M71" i="12" s="1"/>
  <c r="O72" i="12"/>
  <c r="K74" i="12"/>
  <c r="M74" i="12" s="1"/>
  <c r="K79" i="12"/>
  <c r="M79" i="12" s="1"/>
  <c r="K84" i="12"/>
  <c r="M84" i="12" s="1"/>
  <c r="K91" i="12"/>
  <c r="M91" i="12" s="1"/>
  <c r="K93" i="12"/>
  <c r="M93" i="12" s="1"/>
  <c r="K95" i="12"/>
  <c r="M95" i="12" s="1"/>
  <c r="K97" i="12"/>
  <c r="M97" i="12" s="1"/>
  <c r="K99" i="12"/>
  <c r="M99" i="12" s="1"/>
  <c r="O101" i="12"/>
  <c r="I26" i="12"/>
  <c r="O26" i="12" s="1"/>
  <c r="K53" i="12"/>
  <c r="M53" i="12" s="1"/>
  <c r="K68" i="12"/>
  <c r="M68" i="12" s="1"/>
  <c r="I23" i="12"/>
  <c r="O23" i="12" s="1"/>
  <c r="K50" i="12"/>
  <c r="M50" i="12" s="1"/>
  <c r="K81" i="12"/>
  <c r="M81" i="12" s="1"/>
  <c r="I58" i="1"/>
  <c r="I59" i="1"/>
  <c r="I60" i="1"/>
  <c r="I61" i="1"/>
  <c r="I62" i="1"/>
  <c r="I63" i="1"/>
  <c r="I64" i="1"/>
  <c r="I65" i="1"/>
  <c r="I66" i="1"/>
  <c r="I67" i="1"/>
  <c r="I68" i="1"/>
  <c r="I69" i="1"/>
  <c r="I70" i="1"/>
  <c r="I71" i="1"/>
  <c r="I72" i="1"/>
  <c r="I73" i="1"/>
  <c r="I74" i="1"/>
  <c r="I75" i="1"/>
  <c r="I76" i="1"/>
  <c r="I77" i="1"/>
  <c r="I78" i="1"/>
  <c r="I79" i="1"/>
  <c r="I80" i="1"/>
  <c r="I81" i="1"/>
  <c r="I82" i="1"/>
  <c r="I83" i="1"/>
  <c r="I84" i="1"/>
  <c r="I85" i="1"/>
  <c r="I86" i="1"/>
  <c r="I87" i="1"/>
  <c r="I88" i="1"/>
  <c r="I89" i="1"/>
  <c r="I90" i="1"/>
  <c r="I91" i="1"/>
  <c r="I92" i="1"/>
  <c r="I93" i="1"/>
  <c r="I94" i="1"/>
  <c r="I95" i="1"/>
  <c r="I96" i="1"/>
  <c r="I97" i="1"/>
  <c r="I98" i="1"/>
  <c r="I99" i="1"/>
  <c r="I100" i="1"/>
  <c r="I101" i="1"/>
  <c r="I102" i="1"/>
  <c r="I103" i="1"/>
  <c r="I104" i="1"/>
  <c r="I105" i="1"/>
  <c r="I106" i="1"/>
  <c r="I107" i="1"/>
  <c r="I108" i="1"/>
  <c r="I109" i="1"/>
  <c r="I110" i="1"/>
  <c r="I111" i="1"/>
  <c r="I112" i="1"/>
  <c r="I113" i="1"/>
  <c r="I114" i="1"/>
  <c r="M58" i="1"/>
  <c r="M59" i="1"/>
  <c r="M60" i="1"/>
  <c r="M61" i="1"/>
  <c r="M62" i="1"/>
  <c r="M63" i="1"/>
  <c r="M64" i="1"/>
  <c r="M65" i="1"/>
  <c r="M66" i="1"/>
  <c r="M67" i="1"/>
  <c r="M68" i="1"/>
  <c r="M69" i="1"/>
  <c r="M70" i="1"/>
  <c r="M71" i="1"/>
  <c r="M72" i="1"/>
  <c r="M73" i="1"/>
  <c r="M74" i="1"/>
  <c r="M75" i="1"/>
  <c r="M76" i="1"/>
  <c r="M77" i="1"/>
  <c r="M78" i="1"/>
  <c r="M79" i="1"/>
  <c r="M80" i="1"/>
  <c r="M81" i="1"/>
  <c r="M82" i="1"/>
  <c r="M83" i="1"/>
  <c r="M84" i="1"/>
  <c r="M85" i="1"/>
  <c r="M86" i="1"/>
  <c r="M87" i="1"/>
  <c r="M88" i="1"/>
  <c r="M89" i="1"/>
  <c r="M90" i="1"/>
  <c r="M91" i="1"/>
  <c r="M92" i="1"/>
  <c r="M93" i="1"/>
  <c r="M94" i="1"/>
  <c r="M95" i="1"/>
  <c r="M96" i="1"/>
  <c r="M97" i="1"/>
  <c r="M98" i="1"/>
  <c r="M99" i="1"/>
  <c r="M100" i="1"/>
  <c r="M101" i="1"/>
  <c r="M102" i="1"/>
  <c r="M103" i="1"/>
  <c r="M104" i="1"/>
  <c r="M105" i="1"/>
  <c r="M106" i="1"/>
  <c r="M107" i="1"/>
  <c r="M108" i="1"/>
  <c r="M109" i="1"/>
  <c r="M110" i="1"/>
  <c r="M111" i="1"/>
  <c r="M112" i="1"/>
  <c r="M113" i="1"/>
  <c r="M114" i="1"/>
  <c r="O25" i="1"/>
  <c r="O26" i="1"/>
  <c r="O27"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M25" i="1"/>
  <c r="M26" i="1"/>
  <c r="M27" i="1"/>
  <c r="M28" i="1"/>
  <c r="M29" i="1"/>
  <c r="M30" i="1"/>
  <c r="M31" i="1"/>
  <c r="M32" i="1"/>
  <c r="M33" i="1"/>
  <c r="M34" i="1"/>
  <c r="M35" i="1"/>
  <c r="M36" i="1"/>
  <c r="M37" i="1"/>
  <c r="M38" i="1"/>
  <c r="M39" i="1"/>
  <c r="M40" i="1"/>
  <c r="M41" i="1"/>
  <c r="M42" i="1"/>
  <c r="M43" i="1"/>
  <c r="M44" i="1"/>
  <c r="M45" i="1"/>
  <c r="M46" i="1"/>
  <c r="M47" i="1"/>
  <c r="M48" i="1"/>
  <c r="M49" i="1"/>
  <c r="M50" i="1"/>
  <c r="M51" i="1"/>
  <c r="M52" i="1"/>
  <c r="M53" i="1"/>
  <c r="M54" i="1"/>
  <c r="M55" i="1"/>
  <c r="M56" i="1"/>
  <c r="M57"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I53" i="1"/>
  <c r="I54" i="1"/>
  <c r="I55" i="1"/>
  <c r="I56" i="1"/>
  <c r="I57" i="1"/>
  <c r="I24" i="1"/>
  <c r="O15" i="1"/>
  <c r="S23" i="12" l="1"/>
  <c r="U49" i="12"/>
  <c r="V49" i="12" s="1"/>
  <c r="S49" i="12" s="1"/>
  <c r="U78" i="12"/>
  <c r="V78" i="12" s="1"/>
  <c r="S78" i="12" s="1"/>
  <c r="U58" i="12"/>
  <c r="V58" i="12" s="1"/>
  <c r="S58" i="12" s="1"/>
  <c r="O35" i="12"/>
  <c r="S26" i="12"/>
  <c r="I14" i="1"/>
  <c r="I15" i="1"/>
  <c r="I16" i="1"/>
  <c r="I17" i="1"/>
  <c r="I18" i="1"/>
  <c r="I19" i="1"/>
  <c r="I20" i="1"/>
  <c r="I21" i="1"/>
  <c r="I22" i="1"/>
  <c r="I23" i="1"/>
  <c r="O14" i="1"/>
  <c r="O16" i="1"/>
  <c r="O17" i="1"/>
  <c r="O18" i="1"/>
  <c r="O19" i="1"/>
  <c r="O20" i="1"/>
  <c r="O21" i="1"/>
  <c r="O22" i="1"/>
  <c r="O23" i="1"/>
  <c r="O24" i="1"/>
  <c r="O13" i="1"/>
  <c r="O13" i="8"/>
  <c r="T13" i="8" s="1"/>
  <c r="M14" i="1"/>
  <c r="M15" i="1"/>
  <c r="M16" i="1"/>
  <c r="M17" i="1"/>
  <c r="M18" i="1"/>
  <c r="M19" i="1"/>
  <c r="M20" i="1"/>
  <c r="M21" i="1"/>
  <c r="M22" i="1"/>
  <c r="M23" i="1"/>
  <c r="M24" i="1"/>
  <c r="M13" i="1"/>
  <c r="M13" i="8"/>
  <c r="I13" i="1"/>
  <c r="I13" i="8"/>
  <c r="I114" i="8"/>
  <c r="I113" i="8"/>
  <c r="H112" i="8"/>
  <c r="I112" i="8" s="1"/>
  <c r="S112" i="8" s="1"/>
  <c r="T112" i="8" s="1"/>
  <c r="I111" i="8"/>
  <c r="I110" i="8"/>
  <c r="I109" i="8"/>
  <c r="O109" i="8" s="1"/>
  <c r="T109" i="8" s="1"/>
  <c r="I108" i="8"/>
  <c r="I107" i="8"/>
  <c r="I106" i="8"/>
  <c r="O106" i="8" s="1"/>
  <c r="I105" i="8"/>
  <c r="I104" i="8"/>
  <c r="H103" i="8"/>
  <c r="I103" i="8" s="1"/>
  <c r="S103" i="8" s="1"/>
  <c r="M102" i="8"/>
  <c r="I102" i="8"/>
  <c r="S102" i="8" s="1"/>
  <c r="I101" i="8"/>
  <c r="I100" i="8"/>
  <c r="K100" i="8" s="1"/>
  <c r="M100" i="8" s="1"/>
  <c r="M99" i="8"/>
  <c r="I99" i="8"/>
  <c r="I98" i="8"/>
  <c r="I97" i="8"/>
  <c r="L96" i="8"/>
  <c r="H96" i="8"/>
  <c r="I96" i="8" s="1"/>
  <c r="S96" i="8" s="1"/>
  <c r="L95" i="8"/>
  <c r="H95" i="8"/>
  <c r="I95" i="8" s="1"/>
  <c r="S95" i="8" s="1"/>
  <c r="T95" i="8" s="1"/>
  <c r="L94" i="8"/>
  <c r="H94" i="8"/>
  <c r="I94" i="8" s="1"/>
  <c r="I93" i="8"/>
  <c r="I92" i="8"/>
  <c r="J91" i="8"/>
  <c r="H91" i="8"/>
  <c r="I91" i="8" s="1"/>
  <c r="H90" i="8"/>
  <c r="I90" i="8" s="1"/>
  <c r="S90" i="8" s="1"/>
  <c r="T90" i="8" s="1"/>
  <c r="J89" i="8"/>
  <c r="I89" i="8"/>
  <c r="I88" i="8"/>
  <c r="O88" i="8" s="1"/>
  <c r="T88" i="8" s="1"/>
  <c r="I87" i="8"/>
  <c r="H86" i="8"/>
  <c r="I86" i="8" s="1"/>
  <c r="S86" i="8" s="1"/>
  <c r="H85" i="8"/>
  <c r="I85" i="8" s="1"/>
  <c r="S85" i="8" s="1"/>
  <c r="T85" i="8" s="1"/>
  <c r="L84" i="8"/>
  <c r="H84" i="8"/>
  <c r="I84" i="8" s="1"/>
  <c r="H83" i="8"/>
  <c r="I83" i="8" s="1"/>
  <c r="S83" i="8" s="1"/>
  <c r="T83" i="8" s="1"/>
  <c r="L82" i="8"/>
  <c r="I82" i="8"/>
  <c r="H82" i="8"/>
  <c r="H81" i="8"/>
  <c r="I81" i="8" s="1"/>
  <c r="S81" i="8" s="1"/>
  <c r="T81" i="8" s="1"/>
  <c r="I80" i="8"/>
  <c r="I79" i="8"/>
  <c r="L78" i="8"/>
  <c r="H78" i="8"/>
  <c r="I78" i="8" s="1"/>
  <c r="I77" i="8"/>
  <c r="I76" i="8"/>
  <c r="O76" i="8" s="1"/>
  <c r="T76" i="8" s="1"/>
  <c r="H75" i="8"/>
  <c r="I75" i="8" s="1"/>
  <c r="H74" i="8"/>
  <c r="I74" i="8" s="1"/>
  <c r="S74" i="8" s="1"/>
  <c r="I73" i="8"/>
  <c r="I72" i="8"/>
  <c r="H71" i="8"/>
  <c r="I71" i="8" s="1"/>
  <c r="S71" i="8" s="1"/>
  <c r="T71" i="8" s="1"/>
  <c r="I70" i="8"/>
  <c r="H69" i="8"/>
  <c r="I69" i="8" s="1"/>
  <c r="S69" i="8" s="1"/>
  <c r="L68" i="8"/>
  <c r="J68" i="8"/>
  <c r="H68" i="8"/>
  <c r="I68" i="8" s="1"/>
  <c r="L67" i="8"/>
  <c r="J67" i="8"/>
  <c r="H67" i="8"/>
  <c r="I67" i="8" s="1"/>
  <c r="S67" i="8" s="1"/>
  <c r="I66" i="8"/>
  <c r="H65" i="8"/>
  <c r="I65" i="8" s="1"/>
  <c r="S65" i="8" s="1"/>
  <c r="T65" i="8" s="1"/>
  <c r="H64" i="8"/>
  <c r="I64" i="8" s="1"/>
  <c r="I63" i="8"/>
  <c r="I61" i="8"/>
  <c r="L60" i="8"/>
  <c r="J60" i="8"/>
  <c r="H60" i="8"/>
  <c r="I60" i="8" s="1"/>
  <c r="S60" i="8" s="1"/>
  <c r="L59" i="8"/>
  <c r="J59" i="8"/>
  <c r="H59" i="8"/>
  <c r="I59" i="8" s="1"/>
  <c r="H58" i="8"/>
  <c r="I58" i="8" s="1"/>
  <c r="S58" i="8" s="1"/>
  <c r="T58" i="8" s="1"/>
  <c r="I57" i="8"/>
  <c r="I56" i="8"/>
  <c r="J55" i="8"/>
  <c r="H55" i="8"/>
  <c r="I55" i="8" s="1"/>
  <c r="S55" i="8" s="1"/>
  <c r="T55" i="8" s="1"/>
  <c r="L54" i="8"/>
  <c r="H54" i="8"/>
  <c r="I54" i="8" s="1"/>
  <c r="S54" i="8" s="1"/>
  <c r="M53" i="8"/>
  <c r="I53" i="8"/>
  <c r="M52" i="8"/>
  <c r="I52" i="8"/>
  <c r="L51" i="8"/>
  <c r="K51" i="8"/>
  <c r="M51" i="8" s="1"/>
  <c r="H51" i="8"/>
  <c r="I51" i="8" s="1"/>
  <c r="M50" i="8"/>
  <c r="I50" i="8"/>
  <c r="M49" i="8"/>
  <c r="H49" i="8"/>
  <c r="I49" i="8" s="1"/>
  <c r="M48" i="8"/>
  <c r="L48" i="8"/>
  <c r="J48" i="8"/>
  <c r="H48" i="8"/>
  <c r="I48" i="8" s="1"/>
  <c r="L47" i="8"/>
  <c r="H47" i="8"/>
  <c r="I47" i="8" s="1"/>
  <c r="S47" i="8" s="1"/>
  <c r="T47" i="8" s="1"/>
  <c r="M46" i="8"/>
  <c r="I46" i="8"/>
  <c r="L45" i="8"/>
  <c r="H45" i="8"/>
  <c r="M44" i="8"/>
  <c r="I44" i="8"/>
  <c r="M43" i="8"/>
  <c r="I43" i="8"/>
  <c r="M42" i="8"/>
  <c r="I42" i="8"/>
  <c r="O42" i="8" s="1"/>
  <c r="T42" i="8" s="1"/>
  <c r="K41" i="8"/>
  <c r="M41" i="8" s="1"/>
  <c r="H41" i="8"/>
  <c r="I41" i="8" s="1"/>
  <c r="M40" i="8"/>
  <c r="H40" i="8"/>
  <c r="I40" i="8" s="1"/>
  <c r="K39" i="8"/>
  <c r="M39" i="8" s="1"/>
  <c r="I39" i="8"/>
  <c r="K38" i="8"/>
  <c r="M38" i="8" s="1"/>
  <c r="I38" i="8"/>
  <c r="H38" i="8"/>
  <c r="L37" i="8"/>
  <c r="H37" i="8"/>
  <c r="K37" i="8" s="1"/>
  <c r="M37" i="8" s="1"/>
  <c r="L36" i="8"/>
  <c r="H36" i="8"/>
  <c r="I36" i="8" s="1"/>
  <c r="K35" i="8"/>
  <c r="M35" i="8" s="1"/>
  <c r="I35" i="8"/>
  <c r="L34" i="8"/>
  <c r="K34" i="8"/>
  <c r="M34" i="8" s="1"/>
  <c r="H34" i="8"/>
  <c r="I34" i="8" s="1"/>
  <c r="O34" i="8" s="1"/>
  <c r="T34" i="8" s="1"/>
  <c r="H33" i="8"/>
  <c r="K33" i="8" s="1"/>
  <c r="M33" i="8" s="1"/>
  <c r="M32" i="8"/>
  <c r="I32" i="8"/>
  <c r="M31" i="8"/>
  <c r="I31" i="8"/>
  <c r="O31" i="8" s="1"/>
  <c r="T31" i="8" s="1"/>
  <c r="M30" i="8"/>
  <c r="I30" i="8"/>
  <c r="M29" i="8"/>
  <c r="I29" i="8"/>
  <c r="M28" i="8"/>
  <c r="I28" i="8"/>
  <c r="M27" i="8"/>
  <c r="I27" i="8"/>
  <c r="O27" i="8" s="1"/>
  <c r="T27" i="8" s="1"/>
  <c r="K26" i="8"/>
  <c r="M26" i="8" s="1"/>
  <c r="H26" i="8"/>
  <c r="I26" i="8" s="1"/>
  <c r="M25" i="8"/>
  <c r="H25" i="8"/>
  <c r="I25" i="8" s="1"/>
  <c r="M24" i="8"/>
  <c r="I24" i="8"/>
  <c r="M23" i="8"/>
  <c r="I23" i="8"/>
  <c r="S23" i="8" s="1"/>
  <c r="M22" i="8"/>
  <c r="H22" i="8"/>
  <c r="I22" i="8" s="1"/>
  <c r="L21" i="8"/>
  <c r="K21" i="8"/>
  <c r="M21" i="8" s="1"/>
  <c r="H21" i="8"/>
  <c r="I21" i="8" s="1"/>
  <c r="O21" i="8" s="1"/>
  <c r="T21" i="8" s="1"/>
  <c r="G21" i="8"/>
  <c r="M20" i="8"/>
  <c r="I20" i="8"/>
  <c r="M19" i="8"/>
  <c r="I19" i="8"/>
  <c r="L18" i="8"/>
  <c r="M18" i="8" s="1"/>
  <c r="I18" i="8"/>
  <c r="S18" i="8" s="1"/>
  <c r="K17" i="8"/>
  <c r="M17" i="8" s="1"/>
  <c r="H17" i="8"/>
  <c r="I17" i="8" s="1"/>
  <c r="K16" i="8"/>
  <c r="O16" i="8" s="1"/>
  <c r="T16" i="8" s="1"/>
  <c r="H16" i="8"/>
  <c r="I16" i="8" s="1"/>
  <c r="O15" i="8"/>
  <c r="M15" i="8"/>
  <c r="I15" i="8"/>
  <c r="O14" i="8"/>
  <c r="T14" i="8" s="1"/>
  <c r="M14" i="8"/>
  <c r="I14" i="8"/>
  <c r="O97" i="8" l="1"/>
  <c r="S97" i="8"/>
  <c r="T97" i="8" s="1"/>
  <c r="S17" i="8"/>
  <c r="T17" i="8" s="1"/>
  <c r="O17" i="8"/>
  <c r="O19" i="8"/>
  <c r="S19" i="8"/>
  <c r="T19" i="8" s="1"/>
  <c r="O22" i="8"/>
  <c r="S22" i="8"/>
  <c r="T22" i="8" s="1"/>
  <c r="O41" i="8"/>
  <c r="S41" i="8"/>
  <c r="T41" i="8" s="1"/>
  <c r="O72" i="8"/>
  <c r="S72" i="8"/>
  <c r="O79" i="8"/>
  <c r="S79" i="8"/>
  <c r="T79" i="8" s="1"/>
  <c r="O91" i="8"/>
  <c r="S91" i="8"/>
  <c r="T91" i="8" s="1"/>
  <c r="O105" i="8"/>
  <c r="S105" i="8"/>
  <c r="T105" i="8" s="1"/>
  <c r="O111" i="8"/>
  <c r="S111" i="8"/>
  <c r="T111" i="8" s="1"/>
  <c r="O46" i="8"/>
  <c r="S46" i="8"/>
  <c r="T46" i="8" s="1"/>
  <c r="O87" i="8"/>
  <c r="S87" i="8"/>
  <c r="O26" i="8"/>
  <c r="S26" i="8"/>
  <c r="T26" i="8" s="1"/>
  <c r="O30" i="8"/>
  <c r="S30" i="8"/>
  <c r="T30" i="8" s="1"/>
  <c r="O52" i="8"/>
  <c r="S52" i="8"/>
  <c r="T52" i="8" s="1"/>
  <c r="O56" i="8"/>
  <c r="S56" i="8"/>
  <c r="K73" i="8"/>
  <c r="M73" i="8" s="1"/>
  <c r="S73" i="8"/>
  <c r="T73" i="8" s="1"/>
  <c r="O80" i="8"/>
  <c r="S80" i="8"/>
  <c r="T80" i="8" s="1"/>
  <c r="O101" i="8"/>
  <c r="S101" i="8"/>
  <c r="T101" i="8" s="1"/>
  <c r="K106" i="8"/>
  <c r="M106" i="8" s="1"/>
  <c r="S106" i="8"/>
  <c r="T106" i="8" s="1"/>
  <c r="O20" i="8"/>
  <c r="S20" i="8"/>
  <c r="O38" i="8"/>
  <c r="S38" i="8"/>
  <c r="T38" i="8" s="1"/>
  <c r="O57" i="8"/>
  <c r="S57" i="8"/>
  <c r="T57" i="8" s="1"/>
  <c r="O113" i="8"/>
  <c r="S113" i="8"/>
  <c r="T113" i="8" s="1"/>
  <c r="O35" i="8"/>
  <c r="S35" i="8"/>
  <c r="O63" i="8"/>
  <c r="S63" i="8"/>
  <c r="T63" i="8" s="1"/>
  <c r="O93" i="8"/>
  <c r="S93" i="8"/>
  <c r="T93" i="8" s="1"/>
  <c r="K98" i="8"/>
  <c r="M98" i="8" s="1"/>
  <c r="S98" i="8"/>
  <c r="T98" i="8" s="1"/>
  <c r="O23" i="8"/>
  <c r="T23" i="8" s="1"/>
  <c r="O39" i="8"/>
  <c r="S39" i="8"/>
  <c r="T39" i="8" s="1"/>
  <c r="O43" i="8"/>
  <c r="S43" i="8"/>
  <c r="O50" i="8"/>
  <c r="S50" i="8"/>
  <c r="T50" i="8" s="1"/>
  <c r="O64" i="8"/>
  <c r="S64" i="8"/>
  <c r="K82" i="8"/>
  <c r="M82" i="8" s="1"/>
  <c r="S82" i="8"/>
  <c r="O98" i="8"/>
  <c r="O102" i="8"/>
  <c r="T102" i="8" s="1"/>
  <c r="K108" i="8"/>
  <c r="M108" i="8" s="1"/>
  <c r="S108" i="8"/>
  <c r="T108" i="8" s="1"/>
  <c r="O61" i="8"/>
  <c r="S61" i="8"/>
  <c r="O114" i="8"/>
  <c r="S114" i="8"/>
  <c r="T114" i="8" s="1"/>
  <c r="O24" i="8"/>
  <c r="S24" i="8"/>
  <c r="T24" i="8" s="1"/>
  <c r="O28" i="8"/>
  <c r="S28" i="8"/>
  <c r="T28" i="8" s="1"/>
  <c r="O32" i="8"/>
  <c r="S32" i="8"/>
  <c r="T32" i="8" s="1"/>
  <c r="O36" i="8"/>
  <c r="S36" i="8"/>
  <c r="T36" i="8" s="1"/>
  <c r="K77" i="8"/>
  <c r="M77" i="8" s="1"/>
  <c r="S77" i="8"/>
  <c r="T77" i="8" s="1"/>
  <c r="O89" i="8"/>
  <c r="S89" i="8"/>
  <c r="O99" i="8"/>
  <c r="S99" i="8"/>
  <c r="T99" i="8" s="1"/>
  <c r="O108" i="8"/>
  <c r="O49" i="8"/>
  <c r="S49" i="8"/>
  <c r="T49" i="8" s="1"/>
  <c r="O92" i="8"/>
  <c r="S92" i="8"/>
  <c r="T92" i="8" s="1"/>
  <c r="O53" i="8"/>
  <c r="S53" i="8"/>
  <c r="T53" i="8" s="1"/>
  <c r="O40" i="8"/>
  <c r="S40" i="8"/>
  <c r="O44" i="8"/>
  <c r="S44" i="8"/>
  <c r="T44" i="8" s="1"/>
  <c r="O48" i="8"/>
  <c r="S48" i="8"/>
  <c r="O51" i="8"/>
  <c r="S51" i="8"/>
  <c r="T51" i="8" s="1"/>
  <c r="O66" i="8"/>
  <c r="S66" i="8"/>
  <c r="T66" i="8" s="1"/>
  <c r="O70" i="8"/>
  <c r="S70" i="8"/>
  <c r="T70" i="8" s="1"/>
  <c r="O78" i="8"/>
  <c r="S78" i="8"/>
  <c r="O104" i="8"/>
  <c r="S104" i="8"/>
  <c r="T104" i="8" s="1"/>
  <c r="K75" i="8"/>
  <c r="M75" i="8" s="1"/>
  <c r="S75" i="8"/>
  <c r="T75" i="8" s="1"/>
  <c r="O107" i="8"/>
  <c r="S107" i="8"/>
  <c r="T107" i="8" s="1"/>
  <c r="O18" i="8"/>
  <c r="T18" i="8" s="1"/>
  <c r="O25" i="8"/>
  <c r="S25" i="8"/>
  <c r="T25" i="8" s="1"/>
  <c r="O29" i="8"/>
  <c r="S29" i="8"/>
  <c r="O100" i="8"/>
  <c r="S100" i="8"/>
  <c r="T100" i="8" s="1"/>
  <c r="K104" i="8"/>
  <c r="M104" i="8" s="1"/>
  <c r="O110" i="8"/>
  <c r="S110" i="8"/>
  <c r="T110" i="8" s="1"/>
  <c r="U35" i="12"/>
  <c r="V35" i="12" s="1"/>
  <c r="S35" i="12" s="1"/>
  <c r="O107" i="12"/>
  <c r="K67" i="8"/>
  <c r="M67" i="8" s="1"/>
  <c r="O67" i="8"/>
  <c r="T67" i="8" s="1"/>
  <c r="K45" i="8"/>
  <c r="M45" i="8" s="1"/>
  <c r="I33" i="8"/>
  <c r="I37" i="8"/>
  <c r="O77" i="8"/>
  <c r="K76" i="8"/>
  <c r="M76" i="8" s="1"/>
  <c r="K90" i="8"/>
  <c r="M90" i="8" s="1"/>
  <c r="O90" i="8"/>
  <c r="K36" i="8"/>
  <c r="M36" i="8" s="1"/>
  <c r="K97" i="8"/>
  <c r="M97" i="8" s="1"/>
  <c r="K61" i="8"/>
  <c r="M61" i="8" s="1"/>
  <c r="O75" i="8"/>
  <c r="K111" i="8"/>
  <c r="M111" i="8" s="1"/>
  <c r="K58" i="8"/>
  <c r="M58" i="8" s="1"/>
  <c r="O58" i="8"/>
  <c r="O94" i="8"/>
  <c r="T94" i="8" s="1"/>
  <c r="K94" i="8"/>
  <c r="M94" i="8" s="1"/>
  <c r="O59" i="8"/>
  <c r="T59" i="8" s="1"/>
  <c r="K59" i="8"/>
  <c r="M59" i="8" s="1"/>
  <c r="K71" i="8"/>
  <c r="M71" i="8" s="1"/>
  <c r="O71" i="8"/>
  <c r="K85" i="8"/>
  <c r="M85" i="8" s="1"/>
  <c r="O85" i="8"/>
  <c r="O95" i="8"/>
  <c r="K95" i="8"/>
  <c r="M95" i="8" s="1"/>
  <c r="O103" i="8"/>
  <c r="T103" i="8" s="1"/>
  <c r="K103" i="8"/>
  <c r="M103" i="8" s="1"/>
  <c r="O69" i="8"/>
  <c r="T69" i="8" s="1"/>
  <c r="K69" i="8"/>
  <c r="M69" i="8" s="1"/>
  <c r="O86" i="8"/>
  <c r="T86" i="8" s="1"/>
  <c r="K86" i="8"/>
  <c r="M86" i="8" s="1"/>
  <c r="K96" i="8"/>
  <c r="M96" i="8" s="1"/>
  <c r="O96" i="8"/>
  <c r="T96" i="8" s="1"/>
  <c r="O60" i="8"/>
  <c r="T60" i="8" s="1"/>
  <c r="K60" i="8"/>
  <c r="M60" i="8" s="1"/>
  <c r="O112" i="8"/>
  <c r="K112" i="8"/>
  <c r="M112" i="8" s="1"/>
  <c r="O84" i="8"/>
  <c r="T84" i="8" s="1"/>
  <c r="K84" i="8"/>
  <c r="M84" i="8" s="1"/>
  <c r="O54" i="8"/>
  <c r="T54" i="8" s="1"/>
  <c r="K54" i="8"/>
  <c r="M54" i="8" s="1"/>
  <c r="O55" i="8"/>
  <c r="K55" i="8"/>
  <c r="M55" i="8" s="1"/>
  <c r="K65" i="8"/>
  <c r="M65" i="8" s="1"/>
  <c r="O65" i="8"/>
  <c r="K68" i="8"/>
  <c r="M68" i="8" s="1"/>
  <c r="O68" i="8"/>
  <c r="T68" i="8" s="1"/>
  <c r="O74" i="8"/>
  <c r="T74" i="8" s="1"/>
  <c r="K74" i="8"/>
  <c r="M74" i="8" s="1"/>
  <c r="O47" i="8"/>
  <c r="K47" i="8"/>
  <c r="M47" i="8" s="1"/>
  <c r="O81" i="8"/>
  <c r="K81" i="8"/>
  <c r="M81" i="8" s="1"/>
  <c r="O83" i="8"/>
  <c r="K83" i="8"/>
  <c r="M83" i="8" s="1"/>
  <c r="I45" i="8"/>
  <c r="O45" i="8" s="1"/>
  <c r="K57" i="8"/>
  <c r="M57" i="8" s="1"/>
  <c r="K64" i="8"/>
  <c r="M64" i="8" s="1"/>
  <c r="K70" i="8"/>
  <c r="M70" i="8" s="1"/>
  <c r="K79" i="8"/>
  <c r="M79" i="8" s="1"/>
  <c r="K87" i="8"/>
  <c r="M87" i="8" s="1"/>
  <c r="K92" i="8"/>
  <c r="M92" i="8" s="1"/>
  <c r="K113" i="8"/>
  <c r="M113" i="8" s="1"/>
  <c r="K66" i="8"/>
  <c r="M66" i="8" s="1"/>
  <c r="K72" i="8"/>
  <c r="M72" i="8" s="1"/>
  <c r="O82" i="8"/>
  <c r="K89" i="8"/>
  <c r="M89" i="8" s="1"/>
  <c r="K101" i="8"/>
  <c r="M101" i="8" s="1"/>
  <c r="K105" i="8"/>
  <c r="M105" i="8" s="1"/>
  <c r="K107" i="8"/>
  <c r="M107" i="8" s="1"/>
  <c r="K109" i="8"/>
  <c r="M109" i="8" s="1"/>
  <c r="K63" i="8"/>
  <c r="M63" i="8" s="1"/>
  <c r="K78" i="8"/>
  <c r="M78" i="8" s="1"/>
  <c r="M16" i="8"/>
  <c r="K56" i="8"/>
  <c r="M56" i="8" s="1"/>
  <c r="K80" i="8"/>
  <c r="M80" i="8" s="1"/>
  <c r="K88" i="8"/>
  <c r="M88" i="8" s="1"/>
  <c r="K91" i="8"/>
  <c r="M91" i="8" s="1"/>
  <c r="K93" i="8"/>
  <c r="M93" i="8" s="1"/>
  <c r="K114" i="8"/>
  <c r="M114" i="8" s="1"/>
  <c r="T89" i="8" l="1"/>
  <c r="T40" i="8"/>
  <c r="T35" i="8"/>
  <c r="T20" i="8"/>
  <c r="T72" i="8"/>
  <c r="T29" i="8"/>
  <c r="T61" i="8"/>
  <c r="T64" i="8"/>
  <c r="T78" i="8"/>
  <c r="T48" i="8"/>
  <c r="T82" i="8"/>
  <c r="O37" i="8"/>
  <c r="S37" i="8"/>
  <c r="T37" i="8" s="1"/>
  <c r="T56" i="8"/>
  <c r="T87" i="8"/>
  <c r="O33" i="8"/>
  <c r="S33" i="8"/>
  <c r="T33" i="8" s="1"/>
  <c r="O117" i="8"/>
  <c r="C3" i="11" s="1"/>
  <c r="T45" i="8"/>
  <c r="T43" i="8"/>
  <c r="I91" i="7"/>
  <c r="I90" i="7"/>
  <c r="I89" i="7"/>
  <c r="I88" i="7"/>
  <c r="I87" i="7"/>
  <c r="I86" i="7"/>
  <c r="I85" i="7"/>
  <c r="I84" i="7"/>
  <c r="I83" i="7"/>
  <c r="I82" i="7"/>
  <c r="I81" i="7"/>
  <c r="I80" i="7"/>
  <c r="I79" i="7"/>
  <c r="I78" i="7"/>
  <c r="I77" i="7"/>
  <c r="I76" i="7"/>
  <c r="I75" i="7"/>
  <c r="I74" i="7"/>
  <c r="I73" i="7"/>
  <c r="I72" i="7"/>
  <c r="I71" i="7"/>
  <c r="I70" i="7"/>
  <c r="I69" i="7"/>
  <c r="H68" i="7"/>
  <c r="I68" i="7" s="1"/>
  <c r="H67" i="7"/>
  <c r="I67" i="7" s="1"/>
  <c r="I66" i="7"/>
  <c r="I65" i="7"/>
  <c r="I64" i="7"/>
  <c r="I63" i="7"/>
  <c r="I62" i="7"/>
  <c r="I61" i="7"/>
  <c r="I60" i="7"/>
  <c r="I59" i="7"/>
  <c r="I58" i="7"/>
  <c r="I57" i="7"/>
  <c r="I56" i="7"/>
  <c r="I55" i="7"/>
  <c r="I54" i="7"/>
  <c r="I53" i="7"/>
  <c r="I52" i="7"/>
  <c r="I51" i="7"/>
  <c r="I50" i="7"/>
  <c r="I49" i="7"/>
  <c r="I48" i="7"/>
  <c r="I47" i="7"/>
  <c r="O47" i="7" s="1"/>
  <c r="I46" i="7"/>
  <c r="I45" i="7"/>
  <c r="I44" i="7"/>
  <c r="I43" i="7"/>
  <c r="I42" i="7"/>
  <c r="H41" i="7"/>
  <c r="I41" i="7" s="1"/>
  <c r="S41" i="7" s="1"/>
  <c r="I40" i="7"/>
  <c r="I39" i="7"/>
  <c r="I38" i="7"/>
  <c r="I37" i="7"/>
  <c r="I36" i="7"/>
  <c r="I35" i="7"/>
  <c r="H35" i="7"/>
  <c r="I34" i="7"/>
  <c r="I33" i="7"/>
  <c r="I32" i="7"/>
  <c r="I31" i="7"/>
  <c r="I30" i="7"/>
  <c r="H29" i="7"/>
  <c r="I29" i="7" s="1"/>
  <c r="L28" i="7"/>
  <c r="H28" i="7"/>
  <c r="I28" i="7" s="1"/>
  <c r="H27" i="7"/>
  <c r="I27" i="7" s="1"/>
  <c r="H26" i="7"/>
  <c r="I26" i="7" s="1"/>
  <c r="I25" i="7"/>
  <c r="I24" i="7"/>
  <c r="L23" i="7"/>
  <c r="H23" i="7"/>
  <c r="I23" i="7" s="1"/>
  <c r="I22" i="7"/>
  <c r="I21" i="7"/>
  <c r="H20" i="7"/>
  <c r="I20" i="7" s="1"/>
  <c r="S20" i="7" s="1"/>
  <c r="L19" i="7"/>
  <c r="H19" i="7"/>
  <c r="I19" i="7" s="1"/>
  <c r="H18" i="7"/>
  <c r="I18" i="7" s="1"/>
  <c r="S18" i="7" s="1"/>
  <c r="H17" i="7"/>
  <c r="I17" i="7" s="1"/>
  <c r="S17" i="7" s="1"/>
  <c r="I16" i="7"/>
  <c r="I15" i="7"/>
  <c r="I14" i="7"/>
  <c r="I13" i="7"/>
  <c r="I12" i="7"/>
  <c r="T11" i="8" l="1"/>
  <c r="T10" i="8" s="1"/>
  <c r="T9" i="2" s="1"/>
  <c r="A2" i="13"/>
  <c r="K46" i="7"/>
  <c r="M46" i="7" s="1"/>
  <c r="S46" i="7"/>
  <c r="O84" i="7"/>
  <c r="S84" i="7"/>
  <c r="O33" i="7"/>
  <c r="S33" i="7"/>
  <c r="K62" i="7"/>
  <c r="M62" i="7" s="1"/>
  <c r="K63" i="7"/>
  <c r="M63" i="7" s="1"/>
  <c r="O79" i="7"/>
  <c r="S79" i="7"/>
  <c r="O86" i="7"/>
  <c r="U86" i="7" s="1"/>
  <c r="V86" i="7" s="1"/>
  <c r="S86" i="7" s="1"/>
  <c r="O32" i="7"/>
  <c r="S32" i="7"/>
  <c r="O69" i="7"/>
  <c r="S69" i="7"/>
  <c r="O26" i="7"/>
  <c r="S26" i="7"/>
  <c r="K54" i="7"/>
  <c r="M54" i="7" s="1"/>
  <c r="S54" i="7"/>
  <c r="O34" i="7"/>
  <c r="S34" i="7"/>
  <c r="O40" i="7"/>
  <c r="S40" i="7"/>
  <c r="K55" i="7"/>
  <c r="M55" i="7" s="1"/>
  <c r="S55" i="7"/>
  <c r="O71" i="7"/>
  <c r="O14" i="7"/>
  <c r="S14" i="7"/>
  <c r="O21" i="7"/>
  <c r="T21" i="7" s="1"/>
  <c r="S21" i="7"/>
  <c r="K28" i="7"/>
  <c r="M28" i="7" s="1"/>
  <c r="K48" i="7"/>
  <c r="M48" i="7" s="1"/>
  <c r="S48" i="7"/>
  <c r="K56" i="7"/>
  <c r="M56" i="7" s="1"/>
  <c r="S56" i="7"/>
  <c r="K64" i="7"/>
  <c r="M64" i="7" s="1"/>
  <c r="S64" i="7"/>
  <c r="O72" i="7"/>
  <c r="S72" i="7"/>
  <c r="O80" i="7"/>
  <c r="S80" i="7"/>
  <c r="O87" i="7"/>
  <c r="S87" i="7"/>
  <c r="O25" i="7"/>
  <c r="S25" i="7"/>
  <c r="K61" i="7"/>
  <c r="M61" i="7" s="1"/>
  <c r="S61" i="7"/>
  <c r="O70" i="7"/>
  <c r="O13" i="7"/>
  <c r="S13" i="7"/>
  <c r="O35" i="7"/>
  <c r="T35" i="7" s="1"/>
  <c r="S35" i="7"/>
  <c r="O81" i="7"/>
  <c r="S81" i="7"/>
  <c r="O16" i="7"/>
  <c r="S16" i="7"/>
  <c r="O29" i="7"/>
  <c r="S29" i="7"/>
  <c r="O36" i="7"/>
  <c r="T36" i="7" s="1"/>
  <c r="S36" i="7"/>
  <c r="K43" i="7"/>
  <c r="M43" i="7" s="1"/>
  <c r="S43" i="7"/>
  <c r="K50" i="7"/>
  <c r="M50" i="7" s="1"/>
  <c r="K58" i="7"/>
  <c r="M58" i="7" s="1"/>
  <c r="S58" i="7"/>
  <c r="K66" i="7"/>
  <c r="M66" i="7" s="1"/>
  <c r="S66" i="7"/>
  <c r="O74" i="7"/>
  <c r="S74" i="7"/>
  <c r="K81" i="7"/>
  <c r="M81" i="7" s="1"/>
  <c r="O89" i="7"/>
  <c r="S89" i="7"/>
  <c r="O38" i="7"/>
  <c r="S38" i="7"/>
  <c r="O12" i="7"/>
  <c r="S12" i="7"/>
  <c r="K47" i="7"/>
  <c r="M47" i="7" s="1"/>
  <c r="S47" i="7"/>
  <c r="O85" i="7"/>
  <c r="S85" i="7"/>
  <c r="O15" i="7"/>
  <c r="K42" i="7"/>
  <c r="M42" i="7" s="1"/>
  <c r="O73" i="7"/>
  <c r="O30" i="7"/>
  <c r="S30" i="7"/>
  <c r="K37" i="7"/>
  <c r="M37" i="7" s="1"/>
  <c r="S37" i="7"/>
  <c r="K44" i="7"/>
  <c r="M44" i="7" s="1"/>
  <c r="S44" i="7"/>
  <c r="K51" i="7"/>
  <c r="M51" i="7" s="1"/>
  <c r="S51" i="7"/>
  <c r="K59" i="7"/>
  <c r="M59" i="7" s="1"/>
  <c r="S59" i="7"/>
  <c r="O67" i="7"/>
  <c r="S67" i="7"/>
  <c r="O75" i="7"/>
  <c r="S75" i="7"/>
  <c r="O82" i="7"/>
  <c r="S82" i="7"/>
  <c r="O90" i="7"/>
  <c r="S90" i="7"/>
  <c r="O19" i="7"/>
  <c r="K53" i="7"/>
  <c r="M53" i="7" s="1"/>
  <c r="S53" i="7"/>
  <c r="O77" i="7"/>
  <c r="S77" i="7"/>
  <c r="O39" i="7"/>
  <c r="S39" i="7"/>
  <c r="O78" i="7"/>
  <c r="S78" i="7"/>
  <c r="O27" i="7"/>
  <c r="S27" i="7"/>
  <c r="O22" i="7"/>
  <c r="S22" i="7"/>
  <c r="K49" i="7"/>
  <c r="M49" i="7" s="1"/>
  <c r="K57" i="7"/>
  <c r="M57" i="7" s="1"/>
  <c r="S57" i="7"/>
  <c r="K65" i="7"/>
  <c r="M65" i="7" s="1"/>
  <c r="S65" i="7"/>
  <c r="O88" i="7"/>
  <c r="T88" i="7" s="1"/>
  <c r="S88" i="7"/>
  <c r="O24" i="7"/>
  <c r="S24" i="7"/>
  <c r="O31" i="7"/>
  <c r="S31" i="7"/>
  <c r="O37" i="7"/>
  <c r="K45" i="7"/>
  <c r="M45" i="7" s="1"/>
  <c r="S45" i="7"/>
  <c r="K52" i="7"/>
  <c r="M52" i="7" s="1"/>
  <c r="S52" i="7"/>
  <c r="K60" i="7"/>
  <c r="M60" i="7" s="1"/>
  <c r="S60" i="7"/>
  <c r="O68" i="7"/>
  <c r="T68" i="7" s="1"/>
  <c r="S68" i="7"/>
  <c r="O76" i="7"/>
  <c r="S76" i="7"/>
  <c r="O83" i="7"/>
  <c r="S83" i="7"/>
  <c r="O91" i="7"/>
  <c r="S91" i="7"/>
  <c r="O52" i="7"/>
  <c r="K36" i="7"/>
  <c r="M36" i="7" s="1"/>
  <c r="O48" i="7"/>
  <c r="K73" i="7"/>
  <c r="M73" i="7" s="1"/>
  <c r="K67" i="7"/>
  <c r="M67" i="7" s="1"/>
  <c r="K14" i="7"/>
  <c r="M14" i="7" s="1"/>
  <c r="O51" i="7"/>
  <c r="T51" i="7" s="1"/>
  <c r="O64" i="7"/>
  <c r="K77" i="7"/>
  <c r="M77" i="7" s="1"/>
  <c r="K40" i="7"/>
  <c r="M40" i="7" s="1"/>
  <c r="O44" i="7"/>
  <c r="K85" i="7"/>
  <c r="M85" i="7" s="1"/>
  <c r="K24" i="7"/>
  <c r="M24" i="7" s="1"/>
  <c r="K31" i="7"/>
  <c r="M31" i="7" s="1"/>
  <c r="O59" i="7"/>
  <c r="O63" i="7"/>
  <c r="O55" i="7"/>
  <c r="O60" i="7"/>
  <c r="K69" i="7"/>
  <c r="M69" i="7" s="1"/>
  <c r="K22" i="7"/>
  <c r="M22" i="7" s="1"/>
  <c r="K25" i="7"/>
  <c r="M25" i="7" s="1"/>
  <c r="O56" i="7"/>
  <c r="O43" i="7"/>
  <c r="O17" i="7"/>
  <c r="T17" i="7" s="1"/>
  <c r="K17" i="7"/>
  <c r="M17" i="7" s="1"/>
  <c r="K23" i="7"/>
  <c r="M23" i="7" s="1"/>
  <c r="O23" i="7"/>
  <c r="O20" i="7"/>
  <c r="K20" i="7"/>
  <c r="M20" i="7" s="1"/>
  <c r="K18" i="7"/>
  <c r="M18" i="7" s="1"/>
  <c r="O18" i="7"/>
  <c r="K41" i="7"/>
  <c r="M41" i="7" s="1"/>
  <c r="O41" i="7"/>
  <c r="K13" i="7"/>
  <c r="M13" i="7" s="1"/>
  <c r="K19" i="7"/>
  <c r="M19" i="7" s="1"/>
  <c r="K21" i="7"/>
  <c r="M21" i="7" s="1"/>
  <c r="K26" i="7"/>
  <c r="M26" i="7" s="1"/>
  <c r="K27" i="7"/>
  <c r="M27" i="7" s="1"/>
  <c r="K30" i="7"/>
  <c r="M30" i="7" s="1"/>
  <c r="K34" i="7"/>
  <c r="M34" i="7" s="1"/>
  <c r="K35" i="7"/>
  <c r="M35" i="7" s="1"/>
  <c r="K39" i="7"/>
  <c r="M39" i="7" s="1"/>
  <c r="K68" i="7"/>
  <c r="M68" i="7" s="1"/>
  <c r="K72" i="7"/>
  <c r="M72" i="7" s="1"/>
  <c r="K76" i="7"/>
  <c r="M76" i="7" s="1"/>
  <c r="K80" i="7"/>
  <c r="M80" i="7" s="1"/>
  <c r="K84" i="7"/>
  <c r="M84" i="7" s="1"/>
  <c r="K88" i="7"/>
  <c r="M88" i="7" s="1"/>
  <c r="K90" i="7"/>
  <c r="M90" i="7" s="1"/>
  <c r="K12" i="7"/>
  <c r="M12" i="7" s="1"/>
  <c r="K16" i="7"/>
  <c r="M16" i="7" s="1"/>
  <c r="K29" i="7"/>
  <c r="M29" i="7" s="1"/>
  <c r="K33" i="7"/>
  <c r="M33" i="7" s="1"/>
  <c r="K38" i="7"/>
  <c r="M38" i="7" s="1"/>
  <c r="O42" i="7"/>
  <c r="O46" i="7"/>
  <c r="O50" i="7"/>
  <c r="O54" i="7"/>
  <c r="O58" i="7"/>
  <c r="O62" i="7"/>
  <c r="U62" i="7" s="1"/>
  <c r="V62" i="7" s="1"/>
  <c r="S62" i="7" s="1"/>
  <c r="O66" i="7"/>
  <c r="K71" i="7"/>
  <c r="M71" i="7" s="1"/>
  <c r="K75" i="7"/>
  <c r="M75" i="7" s="1"/>
  <c r="K79" i="7"/>
  <c r="M79" i="7" s="1"/>
  <c r="K83" i="7"/>
  <c r="M83" i="7" s="1"/>
  <c r="K87" i="7"/>
  <c r="M87" i="7" s="1"/>
  <c r="K15" i="7"/>
  <c r="M15" i="7" s="1"/>
  <c r="O28" i="7"/>
  <c r="K32" i="7"/>
  <c r="M32" i="7" s="1"/>
  <c r="O45" i="7"/>
  <c r="O49" i="7"/>
  <c r="O53" i="7"/>
  <c r="O57" i="7"/>
  <c r="O61" i="7"/>
  <c r="O65" i="7"/>
  <c r="T65" i="7" s="1"/>
  <c r="K70" i="7"/>
  <c r="M70" i="7" s="1"/>
  <c r="K74" i="7"/>
  <c r="M74" i="7" s="1"/>
  <c r="K78" i="7"/>
  <c r="M78" i="7" s="1"/>
  <c r="K82" i="7"/>
  <c r="M82" i="7" s="1"/>
  <c r="K86" i="7"/>
  <c r="M86" i="7" s="1"/>
  <c r="K89" i="7"/>
  <c r="M89" i="7" s="1"/>
  <c r="K91" i="7"/>
  <c r="M91" i="7" s="1"/>
  <c r="I30" i="4"/>
  <c r="K30" i="4" s="1"/>
  <c r="M30" i="4" s="1"/>
  <c r="I29" i="4"/>
  <c r="K29" i="4" s="1"/>
  <c r="M29" i="4" s="1"/>
  <c r="I28" i="4"/>
  <c r="I27" i="4"/>
  <c r="K27" i="4" s="1"/>
  <c r="M27" i="4" s="1"/>
  <c r="G26" i="4"/>
  <c r="I26" i="4" s="1"/>
  <c r="I25" i="4"/>
  <c r="O25" i="4" s="1"/>
  <c r="I24" i="4"/>
  <c r="O24" i="4" s="1"/>
  <c r="I23" i="4"/>
  <c r="O23" i="4" s="1"/>
  <c r="I22" i="4"/>
  <c r="O22" i="4" s="1"/>
  <c r="I21" i="4"/>
  <c r="O21" i="4" s="1"/>
  <c r="I20" i="4"/>
  <c r="O20" i="4" s="1"/>
  <c r="I19" i="4"/>
  <c r="O19" i="4" s="1"/>
  <c r="I18" i="4"/>
  <c r="O18" i="4" s="1"/>
  <c r="H17" i="4"/>
  <c r="I17" i="4" s="1"/>
  <c r="O17" i="4" s="1"/>
  <c r="H16" i="4"/>
  <c r="I16" i="4" s="1"/>
  <c r="L15" i="4"/>
  <c r="H15" i="4"/>
  <c r="I15" i="4" s="1"/>
  <c r="I14" i="4"/>
  <c r="O14" i="4" s="1"/>
  <c r="L13" i="4"/>
  <c r="H13" i="4"/>
  <c r="I13" i="4" s="1"/>
  <c r="L12" i="4"/>
  <c r="H12" i="4"/>
  <c r="I12" i="4" s="1"/>
  <c r="I52" i="3"/>
  <c r="I51" i="3"/>
  <c r="L50" i="3"/>
  <c r="H50" i="3"/>
  <c r="I50" i="3" s="1"/>
  <c r="I49" i="3"/>
  <c r="I48" i="3"/>
  <c r="I47" i="3"/>
  <c r="L46" i="3"/>
  <c r="H46" i="3"/>
  <c r="I46" i="3" s="1"/>
  <c r="H45" i="3"/>
  <c r="I45" i="3" s="1"/>
  <c r="I44" i="3"/>
  <c r="I43" i="3"/>
  <c r="I42" i="3"/>
  <c r="I41" i="3"/>
  <c r="I40" i="3"/>
  <c r="I39" i="3"/>
  <c r="I38" i="3"/>
  <c r="I37" i="3"/>
  <c r="I36" i="3"/>
  <c r="I35" i="3"/>
  <c r="H34" i="3"/>
  <c r="I34" i="3" s="1"/>
  <c r="S34" i="3" s="1"/>
  <c r="H33" i="3"/>
  <c r="I33" i="3" s="1"/>
  <c r="S33" i="3" s="1"/>
  <c r="L32" i="3"/>
  <c r="H32" i="3"/>
  <c r="I32" i="3" s="1"/>
  <c r="S32" i="3" s="1"/>
  <c r="L31" i="3"/>
  <c r="J31" i="3"/>
  <c r="H31" i="3"/>
  <c r="I31" i="3" s="1"/>
  <c r="S31" i="3" s="1"/>
  <c r="H30" i="3"/>
  <c r="I30" i="3" s="1"/>
  <c r="I29" i="3"/>
  <c r="H28" i="3"/>
  <c r="G28" i="3"/>
  <c r="I28" i="3" s="1"/>
  <c r="H27" i="3"/>
  <c r="I27" i="3" s="1"/>
  <c r="S27" i="3" s="1"/>
  <c r="H26" i="3"/>
  <c r="I26" i="3" s="1"/>
  <c r="L25" i="3"/>
  <c r="J25" i="3"/>
  <c r="H25" i="3"/>
  <c r="I25" i="3" s="1"/>
  <c r="I24" i="3"/>
  <c r="I23" i="3"/>
  <c r="H22" i="3"/>
  <c r="I22" i="3" s="1"/>
  <c r="I21" i="3"/>
  <c r="H20" i="3"/>
  <c r="I20" i="3" s="1"/>
  <c r="S20" i="3" s="1"/>
  <c r="I19" i="3"/>
  <c r="H18" i="3"/>
  <c r="I18" i="3" s="1"/>
  <c r="S18" i="3" s="1"/>
  <c r="L17" i="3"/>
  <c r="H17" i="3"/>
  <c r="I17" i="3" s="1"/>
  <c r="S17" i="3" s="1"/>
  <c r="H16" i="3"/>
  <c r="I16" i="3" s="1"/>
  <c r="I15" i="3"/>
  <c r="H14" i="3"/>
  <c r="I14" i="3" s="1"/>
  <c r="I13" i="3"/>
  <c r="L12" i="3"/>
  <c r="H12" i="3"/>
  <c r="I12" i="3" s="1"/>
  <c r="I47" i="2"/>
  <c r="H46" i="2"/>
  <c r="I46" i="2" s="1"/>
  <c r="S46" i="2" s="1"/>
  <c r="H45" i="2"/>
  <c r="I45" i="2" s="1"/>
  <c r="S45" i="2" s="1"/>
  <c r="H44" i="2"/>
  <c r="I44" i="2" s="1"/>
  <c r="S44" i="2" s="1"/>
  <c r="I43" i="2"/>
  <c r="H42" i="2"/>
  <c r="I42" i="2" s="1"/>
  <c r="S42" i="2" s="1"/>
  <c r="L41" i="2"/>
  <c r="J41" i="2"/>
  <c r="H41" i="2"/>
  <c r="I41" i="2" s="1"/>
  <c r="L40" i="2"/>
  <c r="J40" i="2"/>
  <c r="H40" i="2"/>
  <c r="I40" i="2" s="1"/>
  <c r="I39" i="2"/>
  <c r="L38" i="2"/>
  <c r="H38" i="2"/>
  <c r="I38" i="2" s="1"/>
  <c r="J37" i="2"/>
  <c r="G37" i="2"/>
  <c r="I37" i="2" s="1"/>
  <c r="I36" i="2"/>
  <c r="I35" i="2"/>
  <c r="I34" i="2"/>
  <c r="L33" i="2"/>
  <c r="H33" i="2"/>
  <c r="I33" i="2" s="1"/>
  <c r="L32" i="2"/>
  <c r="H32" i="2"/>
  <c r="I32" i="2" s="1"/>
  <c r="H31" i="2"/>
  <c r="I31" i="2" s="1"/>
  <c r="I30" i="2"/>
  <c r="I29" i="2"/>
  <c r="L28" i="2"/>
  <c r="H28" i="2"/>
  <c r="I28" i="2" s="1"/>
  <c r="I27" i="2"/>
  <c r="L26" i="2"/>
  <c r="H26" i="2"/>
  <c r="I26" i="2" s="1"/>
  <c r="I25" i="2"/>
  <c r="L24" i="2"/>
  <c r="I24" i="2"/>
  <c r="I23" i="2"/>
  <c r="M22" i="2"/>
  <c r="I22" i="2"/>
  <c r="L21" i="2"/>
  <c r="H21" i="2"/>
  <c r="I21" i="2" s="1"/>
  <c r="H20" i="2"/>
  <c r="I20" i="2" s="1"/>
  <c r="S20" i="2" s="1"/>
  <c r="I19" i="2"/>
  <c r="I18" i="2"/>
  <c r="H17" i="2"/>
  <c r="I17" i="2" s="1"/>
  <c r="I16" i="2"/>
  <c r="I15" i="2"/>
  <c r="H14" i="2"/>
  <c r="I14" i="2" s="1"/>
  <c r="S14" i="2" s="1"/>
  <c r="I13" i="2"/>
  <c r="H12" i="2"/>
  <c r="I12" i="2" s="1"/>
  <c r="A8" i="13" l="1"/>
  <c r="A6" i="13"/>
  <c r="T16" i="7"/>
  <c r="T61" i="7"/>
  <c r="T19" i="7"/>
  <c r="U19" i="7"/>
  <c r="V19" i="7" s="1"/>
  <c r="S19" i="7" s="1"/>
  <c r="T40" i="7"/>
  <c r="T69" i="7"/>
  <c r="U28" i="7"/>
  <c r="V28" i="7" s="1"/>
  <c r="S28" i="7" s="1"/>
  <c r="T28" i="7" s="1"/>
  <c r="U70" i="7"/>
  <c r="V70" i="7" s="1"/>
  <c r="S70" i="7" s="1"/>
  <c r="T70" i="7" s="1"/>
  <c r="T23" i="7"/>
  <c r="U23" i="7"/>
  <c r="V23" i="7" s="1"/>
  <c r="S23" i="7" s="1"/>
  <c r="U50" i="7"/>
  <c r="V50" i="7" s="1"/>
  <c r="S50" i="7" s="1"/>
  <c r="T50" i="7" s="1"/>
  <c r="U63" i="7"/>
  <c r="V63" i="7" s="1"/>
  <c r="S63" i="7" s="1"/>
  <c r="T63" i="7" s="1"/>
  <c r="T64" i="7"/>
  <c r="T31" i="7"/>
  <c r="T42" i="7"/>
  <c r="U42" i="7"/>
  <c r="V42" i="7" s="1"/>
  <c r="S42" i="7" s="1"/>
  <c r="U73" i="7"/>
  <c r="V73" i="7" s="1"/>
  <c r="S73" i="7" s="1"/>
  <c r="T73" i="7" s="1"/>
  <c r="U71" i="7"/>
  <c r="V71" i="7" s="1"/>
  <c r="S71" i="7" s="1"/>
  <c r="T71" i="7" s="1"/>
  <c r="U49" i="7"/>
  <c r="V49" i="7" s="1"/>
  <c r="S49" i="7" s="1"/>
  <c r="T49" i="7" s="1"/>
  <c r="T22" i="7"/>
  <c r="T77" i="7"/>
  <c r="U15" i="7"/>
  <c r="V15" i="7" s="1"/>
  <c r="S15" i="7" s="1"/>
  <c r="T15" i="7" s="1"/>
  <c r="T38" i="7"/>
  <c r="T90" i="7"/>
  <c r="T30" i="7"/>
  <c r="T89" i="7"/>
  <c r="T13" i="7"/>
  <c r="T34" i="7"/>
  <c r="T32" i="7"/>
  <c r="T86" i="7"/>
  <c r="O93" i="7"/>
  <c r="C6" i="11" s="1"/>
  <c r="T62" i="7"/>
  <c r="T26" i="7"/>
  <c r="T79" i="7"/>
  <c r="T12" i="7"/>
  <c r="O30" i="3"/>
  <c r="S30" i="3"/>
  <c r="O15" i="3"/>
  <c r="S15" i="3"/>
  <c r="O28" i="3"/>
  <c r="S28" i="3"/>
  <c r="O40" i="3"/>
  <c r="S40" i="3"/>
  <c r="K48" i="3"/>
  <c r="M48" i="3" s="1"/>
  <c r="S48" i="3"/>
  <c r="O22" i="3"/>
  <c r="S22" i="3"/>
  <c r="O16" i="3"/>
  <c r="S16" i="3"/>
  <c r="O23" i="3"/>
  <c r="S23" i="3"/>
  <c r="O41" i="3"/>
  <c r="K47" i="3"/>
  <c r="M47" i="3" s="1"/>
  <c r="S47" i="3"/>
  <c r="O42" i="3"/>
  <c r="U42" i="3" s="1"/>
  <c r="V42" i="3" s="1"/>
  <c r="S42" i="3" s="1"/>
  <c r="O35" i="3"/>
  <c r="S35" i="3"/>
  <c r="K12" i="3"/>
  <c r="M12" i="3" s="1"/>
  <c r="S12" i="3"/>
  <c r="O36" i="3"/>
  <c r="S36" i="3"/>
  <c r="O43" i="3"/>
  <c r="S43" i="3"/>
  <c r="O29" i="3"/>
  <c r="S29" i="3"/>
  <c r="K49" i="3"/>
  <c r="M49" i="3" s="1"/>
  <c r="S49" i="3"/>
  <c r="O19" i="3"/>
  <c r="S19" i="3"/>
  <c r="O37" i="3"/>
  <c r="S37" i="3"/>
  <c r="O44" i="3"/>
  <c r="K42" i="3"/>
  <c r="M42" i="3" s="1"/>
  <c r="O13" i="3"/>
  <c r="S13" i="3"/>
  <c r="O26" i="3"/>
  <c r="S26" i="3"/>
  <c r="O38" i="3"/>
  <c r="T38" i="3" s="1"/>
  <c r="S38" i="3"/>
  <c r="O45" i="3"/>
  <c r="S45" i="3"/>
  <c r="O51" i="3"/>
  <c r="S51" i="3"/>
  <c r="O24" i="3"/>
  <c r="S24" i="3"/>
  <c r="O21" i="3"/>
  <c r="S21" i="3"/>
  <c r="O39" i="3"/>
  <c r="S39" i="3"/>
  <c r="O52" i="3"/>
  <c r="S52" i="3"/>
  <c r="K17" i="2"/>
  <c r="M17" i="2" s="1"/>
  <c r="S17" i="2"/>
  <c r="K18" i="2"/>
  <c r="M18" i="2" s="1"/>
  <c r="S18" i="2"/>
  <c r="O24" i="2"/>
  <c r="U24" i="2" s="1"/>
  <c r="V24" i="2" s="1"/>
  <c r="S24" i="2" s="1"/>
  <c r="O29" i="2"/>
  <c r="U29" i="2" s="1"/>
  <c r="V29" i="2" s="1"/>
  <c r="S29" i="2" s="1"/>
  <c r="O35" i="2"/>
  <c r="S35" i="2"/>
  <c r="O34" i="2"/>
  <c r="S34" i="2"/>
  <c r="O13" i="2"/>
  <c r="S13" i="2"/>
  <c r="K32" i="2"/>
  <c r="M32" i="2" s="1"/>
  <c r="S32" i="2"/>
  <c r="K19" i="2"/>
  <c r="M19" i="2" s="1"/>
  <c r="S19" i="2"/>
  <c r="O30" i="2"/>
  <c r="S30" i="2"/>
  <c r="O37" i="2"/>
  <c r="S37" i="2"/>
  <c r="K38" i="2"/>
  <c r="M38" i="2" s="1"/>
  <c r="K40" i="2"/>
  <c r="S40" i="2"/>
  <c r="O36" i="2"/>
  <c r="S36" i="2"/>
  <c r="O25" i="2"/>
  <c r="S25" i="2"/>
  <c r="O47" i="2"/>
  <c r="S47" i="2"/>
  <c r="O21" i="2"/>
  <c r="K15" i="2"/>
  <c r="M15" i="2" s="1"/>
  <c r="S15" i="2"/>
  <c r="O22" i="2"/>
  <c r="S22" i="2"/>
  <c r="O27" i="2"/>
  <c r="S27" i="2"/>
  <c r="O33" i="2"/>
  <c r="S33" i="2"/>
  <c r="O23" i="2"/>
  <c r="O12" i="2"/>
  <c r="S12" i="2"/>
  <c r="O31" i="2"/>
  <c r="S31" i="2"/>
  <c r="O16" i="2"/>
  <c r="O28" i="2"/>
  <c r="S28" i="2"/>
  <c r="O39" i="2"/>
  <c r="S39" i="2"/>
  <c r="O43" i="2"/>
  <c r="U43" i="2" s="1"/>
  <c r="V43" i="2" s="1"/>
  <c r="S43" i="2" s="1"/>
  <c r="O34" i="3"/>
  <c r="T34" i="3" s="1"/>
  <c r="K34" i="3"/>
  <c r="M34" i="3" s="1"/>
  <c r="K38" i="3"/>
  <c r="M38" i="3" s="1"/>
  <c r="K28" i="4"/>
  <c r="M28" i="4" s="1"/>
  <c r="O28" i="4"/>
  <c r="K29" i="3"/>
  <c r="M29" i="3" s="1"/>
  <c r="K21" i="3"/>
  <c r="M21" i="3" s="1"/>
  <c r="K44" i="3"/>
  <c r="M44" i="3" s="1"/>
  <c r="K40" i="3"/>
  <c r="M40" i="3" s="1"/>
  <c r="K36" i="3"/>
  <c r="M36" i="3" s="1"/>
  <c r="O15" i="2"/>
  <c r="K39" i="2"/>
  <c r="M39" i="2" s="1"/>
  <c r="K27" i="2"/>
  <c r="M27" i="2" s="1"/>
  <c r="K34" i="2"/>
  <c r="M34" i="2" s="1"/>
  <c r="K26" i="2"/>
  <c r="M26" i="2" s="1"/>
  <c r="K47" i="2"/>
  <c r="M47" i="2" s="1"/>
  <c r="O14" i="3"/>
  <c r="K14" i="3"/>
  <c r="M14" i="3" s="1"/>
  <c r="O45" i="2"/>
  <c r="K45" i="2"/>
  <c r="M45" i="2" s="1"/>
  <c r="O20" i="3"/>
  <c r="K20" i="3"/>
  <c r="M20" i="3" s="1"/>
  <c r="O46" i="2"/>
  <c r="K46" i="2"/>
  <c r="M46" i="2" s="1"/>
  <c r="O18" i="3"/>
  <c r="K18" i="3"/>
  <c r="M18" i="3" s="1"/>
  <c r="O40" i="2"/>
  <c r="K30" i="2"/>
  <c r="M30" i="2" s="1"/>
  <c r="K36" i="2"/>
  <c r="M36" i="2" s="1"/>
  <c r="M40" i="2"/>
  <c r="K13" i="3"/>
  <c r="M13" i="3" s="1"/>
  <c r="K15" i="3"/>
  <c r="M15" i="3" s="1"/>
  <c r="K16" i="3"/>
  <c r="M16" i="3" s="1"/>
  <c r="K16" i="2"/>
  <c r="M16" i="2" s="1"/>
  <c r="K25" i="2"/>
  <c r="M25" i="2" s="1"/>
  <c r="K29" i="2"/>
  <c r="M29" i="2" s="1"/>
  <c r="K35" i="2"/>
  <c r="M35" i="2" s="1"/>
  <c r="K37" i="2"/>
  <c r="M37" i="2" s="1"/>
  <c r="O38" i="2"/>
  <c r="U38" i="2" s="1"/>
  <c r="V38" i="2" s="1"/>
  <c r="S38" i="2" s="1"/>
  <c r="K19" i="3"/>
  <c r="M19" i="3" s="1"/>
  <c r="K28" i="3"/>
  <c r="M28" i="3" s="1"/>
  <c r="K35" i="3"/>
  <c r="M35" i="3" s="1"/>
  <c r="K37" i="3"/>
  <c r="M37" i="3" s="1"/>
  <c r="K39" i="3"/>
  <c r="M39" i="3" s="1"/>
  <c r="K41" i="3"/>
  <c r="M41" i="3" s="1"/>
  <c r="K43" i="3"/>
  <c r="M43" i="3" s="1"/>
  <c r="K33" i="2"/>
  <c r="M33" i="2" s="1"/>
  <c r="K17" i="3"/>
  <c r="M17" i="3" s="1"/>
  <c r="K32" i="3"/>
  <c r="M32" i="3" s="1"/>
  <c r="K20" i="2"/>
  <c r="M20" i="2" s="1"/>
  <c r="O20" i="2"/>
  <c r="O14" i="2"/>
  <c r="K14" i="2"/>
  <c r="M14" i="2" s="1"/>
  <c r="K12" i="2"/>
  <c r="M12" i="2" s="1"/>
  <c r="K13" i="2"/>
  <c r="M13" i="2" s="1"/>
  <c r="O17" i="2"/>
  <c r="O18" i="2"/>
  <c r="O19" i="2"/>
  <c r="K21" i="2"/>
  <c r="M21" i="2" s="1"/>
  <c r="K23" i="2"/>
  <c r="M23" i="2" s="1"/>
  <c r="K24" i="2"/>
  <c r="M24" i="2" s="1"/>
  <c r="K28" i="2"/>
  <c r="M28" i="2" s="1"/>
  <c r="K31" i="2"/>
  <c r="M31" i="2" s="1"/>
  <c r="O50" i="3"/>
  <c r="K50" i="3"/>
  <c r="M50" i="3" s="1"/>
  <c r="K12" i="4"/>
  <c r="M12" i="4" s="1"/>
  <c r="O12" i="4"/>
  <c r="O26" i="2"/>
  <c r="O32" i="2"/>
  <c r="K41" i="2"/>
  <c r="M41" i="2" s="1"/>
  <c r="O41" i="2"/>
  <c r="O42" i="2"/>
  <c r="K42" i="2"/>
  <c r="M42" i="2" s="1"/>
  <c r="K25" i="3"/>
  <c r="M25" i="3" s="1"/>
  <c r="O25" i="3"/>
  <c r="K33" i="3"/>
  <c r="M33" i="3" s="1"/>
  <c r="O33" i="3"/>
  <c r="K15" i="4"/>
  <c r="M15" i="4" s="1"/>
  <c r="O15" i="4"/>
  <c r="K27" i="3"/>
  <c r="M27" i="3" s="1"/>
  <c r="O27" i="3"/>
  <c r="O13" i="4"/>
  <c r="K13" i="4"/>
  <c r="M13" i="4" s="1"/>
  <c r="K26" i="4"/>
  <c r="M26" i="4" s="1"/>
  <c r="O26" i="4"/>
  <c r="K44" i="2"/>
  <c r="M44" i="2" s="1"/>
  <c r="O44" i="2"/>
  <c r="K31" i="3"/>
  <c r="M31" i="3" s="1"/>
  <c r="O31" i="3"/>
  <c r="T31" i="3" s="1"/>
  <c r="K46" i="3"/>
  <c r="M46" i="3" s="1"/>
  <c r="O46" i="3"/>
  <c r="O16" i="4"/>
  <c r="K16" i="4"/>
  <c r="M16" i="4" s="1"/>
  <c r="O12" i="3"/>
  <c r="O17" i="3"/>
  <c r="T17" i="3" s="1"/>
  <c r="O32" i="3"/>
  <c r="O27" i="4"/>
  <c r="O29" i="4"/>
  <c r="O30" i="4"/>
  <c r="K43" i="2"/>
  <c r="M43" i="2" s="1"/>
  <c r="K22" i="3"/>
  <c r="M22" i="3" s="1"/>
  <c r="K23" i="3"/>
  <c r="M23" i="3" s="1"/>
  <c r="K24" i="3"/>
  <c r="M24" i="3" s="1"/>
  <c r="K26" i="3"/>
  <c r="M26" i="3" s="1"/>
  <c r="K30" i="3"/>
  <c r="M30" i="3" s="1"/>
  <c r="K45" i="3"/>
  <c r="M45" i="3" s="1"/>
  <c r="O47" i="3"/>
  <c r="O48" i="3"/>
  <c r="O49" i="3"/>
  <c r="T49" i="3" s="1"/>
  <c r="K51" i="3"/>
  <c r="M51" i="3" s="1"/>
  <c r="K52" i="3"/>
  <c r="M52" i="3" s="1"/>
  <c r="K14" i="4"/>
  <c r="M14" i="4" s="1"/>
  <c r="K17" i="4"/>
  <c r="M17" i="4" s="1"/>
  <c r="K18" i="4"/>
  <c r="M18" i="4" s="1"/>
  <c r="K19" i="4"/>
  <c r="M19" i="4" s="1"/>
  <c r="K20" i="4"/>
  <c r="M20" i="4" s="1"/>
  <c r="K21" i="4"/>
  <c r="M21" i="4" s="1"/>
  <c r="K22" i="4"/>
  <c r="M22" i="4" s="1"/>
  <c r="K23" i="4"/>
  <c r="M23" i="4" s="1"/>
  <c r="K24" i="4"/>
  <c r="M24" i="4" s="1"/>
  <c r="K25" i="4"/>
  <c r="M25" i="4" s="1"/>
  <c r="T10" i="7" l="1"/>
  <c r="U50" i="3"/>
  <c r="V50" i="3" s="1"/>
  <c r="S50" i="3" s="1"/>
  <c r="T50" i="3" s="1"/>
  <c r="T40" i="3"/>
  <c r="U14" i="3"/>
  <c r="V14" i="3" s="1"/>
  <c r="S14" i="3" s="1"/>
  <c r="T14" i="3" s="1"/>
  <c r="T41" i="3"/>
  <c r="U41" i="3"/>
  <c r="V41" i="3" s="1"/>
  <c r="S41" i="3" s="1"/>
  <c r="T48" i="3"/>
  <c r="U44" i="3"/>
  <c r="V44" i="3" s="1"/>
  <c r="S44" i="3" s="1"/>
  <c r="T44" i="3" s="1"/>
  <c r="T29" i="3"/>
  <c r="T35" i="3"/>
  <c r="T47" i="3"/>
  <c r="T46" i="3"/>
  <c r="U46" i="3"/>
  <c r="V46" i="3" s="1"/>
  <c r="S46" i="3" s="1"/>
  <c r="U25" i="3"/>
  <c r="V25" i="3" s="1"/>
  <c r="S25" i="3" s="1"/>
  <c r="T25" i="3" s="1"/>
  <c r="T42" i="3"/>
  <c r="T37" i="3"/>
  <c r="T24" i="3"/>
  <c r="T28" i="3"/>
  <c r="T19" i="3"/>
  <c r="T36" i="3"/>
  <c r="T15" i="3"/>
  <c r="T30" i="3"/>
  <c r="U23" i="2"/>
  <c r="V23" i="2" s="1"/>
  <c r="S23" i="2" s="1"/>
  <c r="U21" i="2"/>
  <c r="V21" i="2" s="1"/>
  <c r="S21" i="2" s="1"/>
  <c r="U26" i="2"/>
  <c r="V26" i="2" s="1"/>
  <c r="S26" i="2" s="1"/>
  <c r="U16" i="2"/>
  <c r="V16" i="2" s="1"/>
  <c r="S16" i="2" s="1"/>
  <c r="U41" i="2"/>
  <c r="V41" i="2" s="1"/>
  <c r="S41" i="2" s="1"/>
  <c r="O49" i="2"/>
  <c r="C4" i="11" s="1"/>
  <c r="O32" i="4"/>
  <c r="C7" i="11" s="1"/>
  <c r="O54" i="3"/>
  <c r="C5" i="11" s="1"/>
  <c r="T10" i="3" l="1"/>
  <c r="T10" i="2"/>
  <c r="C8" i="11"/>
</calcChain>
</file>

<file path=xl/sharedStrings.xml><?xml version="1.0" encoding="utf-8"?>
<sst xmlns="http://schemas.openxmlformats.org/spreadsheetml/2006/main" count="1200" uniqueCount="263">
  <si>
    <t>GESTIÓN DE BIENES Y SERVICIOS
SUBDIRECCIÓN DE BIENES Y SERVICIOS
SISTEMA DE GESTIÓN 
CONTROL DOCUMENTAL</t>
  </si>
  <si>
    <t>Columna1</t>
  </si>
  <si>
    <t>LAMPARA 60X60      T8 X4  (120W)</t>
  </si>
  <si>
    <t>LAMPA                        T8 X2 (32W)</t>
  </si>
  <si>
    <t>LAMPARA          T8 X1 (38W)</t>
  </si>
  <si>
    <t>INVENTARIO DE FUENTES LUMÍNICAS</t>
  </si>
  <si>
    <t>BOMBILLA AHORRADORA  2 PINES (26W)</t>
  </si>
  <si>
    <t>Código:</t>
  </si>
  <si>
    <t>SDS-BYS-FT-121</t>
  </si>
  <si>
    <t>Versíon:</t>
  </si>
  <si>
    <t>PANEL LED                    (40W)</t>
  </si>
  <si>
    <t>Elaborado por: Lina Aguilar - Diego Trujillo / Revisado por:  Elma Yolanda Gómez Villamarín   / Aprobado por: Diana Marcela Acosta Rubio</t>
  </si>
  <si>
    <t>BALA LED REGULADOR (18W)</t>
  </si>
  <si>
    <t xml:space="preserve">FECHA INICIO INVENTARIO </t>
  </si>
  <si>
    <t>31 de agosto de 2023</t>
  </si>
  <si>
    <t>SEDE</t>
  </si>
  <si>
    <t>Centro Distrital de Salud</t>
  </si>
  <si>
    <t>RESPONSABLES</t>
  </si>
  <si>
    <t>Lina Aguilar - Daniela Angulo - Maria del Pilar Junca - Diego Trujillo</t>
  </si>
  <si>
    <t>BALA LED REGULADOR (12W)</t>
  </si>
  <si>
    <t xml:space="preserve">FECHA FINALIZACIÓN  INVENTARIO </t>
  </si>
  <si>
    <t>06 de septiembre de 2023</t>
  </si>
  <si>
    <t xml:space="preserve">EDIFICIO </t>
  </si>
  <si>
    <t>PISO</t>
  </si>
  <si>
    <t>ÁREA</t>
  </si>
  <si>
    <t>LUMINARIA</t>
  </si>
  <si>
    <t>ESTADO DEL TUBO O BOMBILLA</t>
  </si>
  <si>
    <t>CONSUMO EN EL ÁREA</t>
  </si>
  <si>
    <t xml:space="preserve">OBSERVACIONES </t>
  </si>
  <si>
    <t>BOMBILLA AHORRADORA X2 PINES X 2  (26W)</t>
  </si>
  <si>
    <t>TIPO</t>
  </si>
  <si>
    <t>CANTIDAD DE TUBO O BOMBILLA POR LUMINARIA</t>
  </si>
  <si>
    <t>CANTIDAD LUMINARIAS
EN EL ÁREA</t>
  </si>
  <si>
    <t>TOTAL DE TUBOS EN EL ÁREA</t>
  </si>
  <si>
    <t>NO TIENEN TUBO O BOMBILLA</t>
  </si>
  <si>
    <t>FUNCIONA</t>
  </si>
  <si>
    <t>NO FUNCIONA</t>
  </si>
  <si>
    <t>TOTAL TUBOS</t>
  </si>
  <si>
    <t>VATIOS (W) POR TUBO EN FUNCIONAMIENTO</t>
  </si>
  <si>
    <t>CONSUMO APROXIMADO</t>
  </si>
  <si>
    <t>BOMBILLO REFLECTOR X2 (38W)</t>
  </si>
  <si>
    <t xml:space="preserve">Administrativo  </t>
  </si>
  <si>
    <t xml:space="preserve">pasillo </t>
  </si>
  <si>
    <t>BALA LED REGULADOR (6W)</t>
  </si>
  <si>
    <t>BOMBILLO AHORRADOR (20W)</t>
  </si>
  <si>
    <t xml:space="preserve">mantenimiento </t>
  </si>
  <si>
    <t>REFLECTOR VAPOR (200W)</t>
  </si>
  <si>
    <t xml:space="preserve">escaleras de emergencia </t>
  </si>
  <si>
    <t>REFLECTOR LED (100W)</t>
  </si>
  <si>
    <t>oficina</t>
  </si>
  <si>
    <t>REFLECTOR LED (50W)</t>
  </si>
  <si>
    <t>REFLECTOR LED (200W)</t>
  </si>
  <si>
    <t>Instalar dos luminarias en cuartos pequeños (Ambos)</t>
  </si>
  <si>
    <t>pasillo</t>
  </si>
  <si>
    <t xml:space="preserve">baños </t>
  </si>
  <si>
    <t>cocineta</t>
  </si>
  <si>
    <t>escaleras 7-8</t>
  </si>
  <si>
    <t>escaleras 7-6</t>
  </si>
  <si>
    <t xml:space="preserve">cocineta </t>
  </si>
  <si>
    <t xml:space="preserve">despacho oficina </t>
  </si>
  <si>
    <t xml:space="preserve">área de despacho,  no se permite la entrada </t>
  </si>
  <si>
    <t xml:space="preserve">escaleras emergencia </t>
  </si>
  <si>
    <t>Baños</t>
  </si>
  <si>
    <t>no se apagan</t>
  </si>
  <si>
    <t>escalera 6-5</t>
  </si>
  <si>
    <t xml:space="preserve">oficina </t>
  </si>
  <si>
    <t>baños</t>
  </si>
  <si>
    <t xml:space="preserve">Pasillo </t>
  </si>
  <si>
    <t xml:space="preserve">3 se apagan constantemente </t>
  </si>
  <si>
    <t xml:space="preserve">en sala de reuniones hay una que no tiene rejilla </t>
  </si>
  <si>
    <t xml:space="preserve">Escalera de emergencia </t>
  </si>
  <si>
    <t>no se sabe preg</t>
  </si>
  <si>
    <t>Escalera 5-4</t>
  </si>
  <si>
    <t>escaleras 4-3</t>
  </si>
  <si>
    <t>escaleras de emergencia</t>
  </si>
  <si>
    <t>cambiar a panel oficina de infraestructura y tecnología</t>
  </si>
  <si>
    <t>cambiar bombilla pileta</t>
  </si>
  <si>
    <t>Escalera 3-2</t>
  </si>
  <si>
    <t>baño</t>
  </si>
  <si>
    <t>lámpara desajustada</t>
  </si>
  <si>
    <t>fotocopiado</t>
  </si>
  <si>
    <t xml:space="preserve">biblioteca </t>
  </si>
  <si>
    <t>tres próximos a fundirse</t>
  </si>
  <si>
    <t xml:space="preserve"> Escalera de emergencia </t>
  </si>
  <si>
    <t>coopdisa</t>
  </si>
  <si>
    <t xml:space="preserve">pasillo cafetería </t>
  </si>
  <si>
    <t xml:space="preserve">cafetería </t>
  </si>
  <si>
    <t>hay uno despegado</t>
  </si>
  <si>
    <t>Oficina seguridad y control</t>
  </si>
  <si>
    <t>colocar sensor</t>
  </si>
  <si>
    <t>auditorio principal</t>
  </si>
  <si>
    <t>pasillo auditorio</t>
  </si>
  <si>
    <t>oficina auxilar y contraloria</t>
  </si>
  <si>
    <t>correspondencia</t>
  </si>
  <si>
    <t>baños correspondencia</t>
  </si>
  <si>
    <t xml:space="preserve">Microbiología  alimentos </t>
  </si>
  <si>
    <t>led</t>
  </si>
  <si>
    <t>cuartico</t>
  </si>
  <si>
    <t xml:space="preserve">Parasitología </t>
  </si>
  <si>
    <t xml:space="preserve">Virología </t>
  </si>
  <si>
    <t xml:space="preserve">muy oscuro </t>
  </si>
  <si>
    <t>Biología molecular  pasillo</t>
  </si>
  <si>
    <t>HEMOCENTRO</t>
  </si>
  <si>
    <t xml:space="preserve">Aseguramiento </t>
  </si>
  <si>
    <t>Sotano</t>
  </si>
  <si>
    <t xml:space="preserve">Almacén </t>
  </si>
  <si>
    <t xml:space="preserve">Vacunas </t>
  </si>
  <si>
    <t>Almacen de dispositivos medicos</t>
  </si>
  <si>
    <t>Cuarto piga y vacunas</t>
  </si>
  <si>
    <t>Vacunas oficina</t>
  </si>
  <si>
    <t>Pasillo</t>
  </si>
  <si>
    <t>Asensor</t>
  </si>
  <si>
    <t xml:space="preserve">Escaleras sótano - 1 </t>
  </si>
  <si>
    <t xml:space="preserve">Servicios generales </t>
  </si>
  <si>
    <t xml:space="preserve">Bodega mantenimiento </t>
  </si>
  <si>
    <t>Modernización Dues bodega</t>
  </si>
  <si>
    <t>Parqueadero</t>
  </si>
  <si>
    <t>bicis una no sirve</t>
  </si>
  <si>
    <t>falta archivo,  ,  cuarto de mantenimiento que se ubica en el área se aseo</t>
  </si>
  <si>
    <t xml:space="preserve">Plantas eléctricas </t>
  </si>
  <si>
    <t>Transferencias</t>
  </si>
  <si>
    <t xml:space="preserve">Baños bici usuarios </t>
  </si>
  <si>
    <t>UPS</t>
  </si>
  <si>
    <t xml:space="preserve">Cuarto insumos </t>
  </si>
  <si>
    <t>Cuarto de rack de refrigeración</t>
  </si>
  <si>
    <t>Bombas</t>
  </si>
  <si>
    <t>Archivo</t>
  </si>
  <si>
    <t xml:space="preserve">Transporte </t>
  </si>
  <si>
    <t>Cuarto Residuos Aprovechables</t>
  </si>
  <si>
    <t>Cuarto Residuos Peligrosos</t>
  </si>
  <si>
    <t>cr32</t>
  </si>
  <si>
    <t xml:space="preserve">Vestier mujeres -  comedor seguridad </t>
  </si>
  <si>
    <t xml:space="preserve">Archivo </t>
  </si>
  <si>
    <t xml:space="preserve">Cocineta </t>
  </si>
  <si>
    <t>Cocineta</t>
  </si>
  <si>
    <r>
      <rPr>
        <b/>
        <sz val="11"/>
        <rFont val="Calibri"/>
        <family val="2"/>
      </rPr>
      <t xml:space="preserve">                                                    INSTRUCTIVO PARA DILIGENCIAR EL FORMATO DE INVENTARIO DE FUENTES LUMÍNICAS                                                                                                                                             
                                                                                                                              SDS-BYS-FT-121
</t>
    </r>
    <r>
      <rPr>
        <sz val="11"/>
        <rFont val="Calibri"/>
        <family val="2"/>
      </rPr>
      <t xml:space="preserve">Para realizar el diligenciamiento del formato de luminaria se recomienda realizarlo por medios tecnológicos para su facilidad, así mismo se debe tener en cuenta las casillas (total de tubos en el area, total tubos y consumo aproximado), las cuales </t>
    </r>
    <r>
      <rPr>
        <b/>
        <sz val="11"/>
        <rFont val="Calibri"/>
        <family val="2"/>
      </rPr>
      <t>NO</t>
    </r>
    <r>
      <rPr>
        <sz val="11"/>
        <rFont val="Calibri"/>
        <family val="2"/>
      </rPr>
      <t xml:space="preserve"> deben ser diligenciadas ya que se encuentran formuladas. Tener en cuenta los siguientes puntos: 
</t>
    </r>
    <r>
      <rPr>
        <b/>
        <sz val="11"/>
        <rFont val="Calibri"/>
        <family val="2"/>
      </rPr>
      <t xml:space="preserve">
1)Fecha:</t>
    </r>
    <r>
      <rPr>
        <sz val="11"/>
        <rFont val="Calibri"/>
        <family val="2"/>
      </rPr>
      <t xml:space="preserve"> Se debe diligenicar la fecha de inicio y la fecha final en que se realizo el inventario.
</t>
    </r>
    <r>
      <rPr>
        <b/>
        <sz val="11"/>
        <rFont val="Calibri"/>
        <family val="2"/>
      </rPr>
      <t>2)Sede</t>
    </r>
    <r>
      <rPr>
        <sz val="11"/>
        <rFont val="Calibri"/>
        <family val="2"/>
      </rPr>
      <t xml:space="preserve">: Se debe colocar la sede en donde se esta realizando el inventario (SDS, Casa Amarilla, Cerro Alpes, Camelia, CHSJD).
</t>
    </r>
    <r>
      <rPr>
        <b/>
        <sz val="11"/>
        <rFont val="Calibri"/>
        <family val="2"/>
      </rPr>
      <t xml:space="preserve">3)Responsable: </t>
    </r>
    <r>
      <rPr>
        <sz val="11"/>
        <rFont val="Calibri"/>
        <family val="2"/>
      </rPr>
      <t xml:space="preserve">Se debe colocar el nombre del responsable inventario, es decir, la o las personas que esta realizando el inventario, su nombre y el cargo que ocupa.
</t>
    </r>
    <r>
      <rPr>
        <b/>
        <sz val="11"/>
        <rFont val="Calibri"/>
        <family val="2"/>
      </rPr>
      <t xml:space="preserve">4)Edificio:  </t>
    </r>
    <r>
      <rPr>
        <sz val="11"/>
        <rFont val="Calibri"/>
        <family val="2"/>
      </rPr>
      <t xml:space="preserve">Se escribe el edifico en dónde se esta realizando el inventario, teniendo en cuenta la sede, de lo contrario colocar la sede.
</t>
    </r>
    <r>
      <rPr>
        <b/>
        <sz val="11"/>
        <rFont val="Calibri"/>
        <family val="2"/>
      </rPr>
      <t>5)Piso:</t>
    </r>
    <r>
      <rPr>
        <sz val="11"/>
        <rFont val="Calibri"/>
        <family val="2"/>
      </rPr>
      <t xml:space="preserve"> Se coloca el número del piso del cual se esta realizando el inventario.
</t>
    </r>
    <r>
      <rPr>
        <b/>
        <sz val="11"/>
        <rFont val="Calibri"/>
        <family val="2"/>
      </rPr>
      <t xml:space="preserve">6)Área:  </t>
    </r>
    <r>
      <rPr>
        <sz val="11"/>
        <rFont val="Calibri"/>
        <family val="2"/>
      </rPr>
      <t xml:space="preserve">Se diligencia en que área se esta realizando el inventario (Oficinas, Pasillo, Baños, Escaleras, Cocinetas, escaleras de emergencia).
</t>
    </r>
    <r>
      <rPr>
        <b/>
        <sz val="11"/>
        <rFont val="Calibri"/>
        <family val="2"/>
      </rPr>
      <t>Tipo de Luminaria</t>
    </r>
    <r>
      <rPr>
        <sz val="11"/>
        <rFont val="Calibri"/>
        <family val="2"/>
      </rPr>
      <t xml:space="preserve">
</t>
    </r>
    <r>
      <rPr>
        <b/>
        <sz val="11"/>
        <rFont val="Calibri"/>
        <family val="2"/>
      </rPr>
      <t>7) Tipo:</t>
    </r>
    <r>
      <rPr>
        <sz val="11"/>
        <rFont val="Calibri"/>
        <family val="2"/>
      </rPr>
      <t xml:space="preserve"> Se debe seleccionar el tipo de luminaria que se encuentra en la lista desplegable según corresponda, para identificarlas tener en cuenta </t>
    </r>
    <r>
      <rPr>
        <b/>
        <sz val="11"/>
        <rFont val="Calibri"/>
        <family val="2"/>
      </rPr>
      <t>(TABLA 1)</t>
    </r>
    <r>
      <rPr>
        <sz val="11"/>
        <rFont val="Calibri"/>
        <family val="2"/>
      </rPr>
      <t xml:space="preserve"> donde se encuentran las imágenes de cada una de ellas con sus características.
</t>
    </r>
    <r>
      <rPr>
        <b/>
        <sz val="11"/>
        <rFont val="Calibri"/>
        <family val="2"/>
      </rPr>
      <t xml:space="preserve">8)Cantidad de tubo o bombilla por luminaria: </t>
    </r>
    <r>
      <rPr>
        <sz val="11"/>
        <rFont val="Calibri"/>
        <family val="2"/>
      </rPr>
      <t xml:space="preserve">Se debe colocar la cantidad de tubo o bombilla que tiene la luminaria, tener en cuenta </t>
    </r>
    <r>
      <rPr>
        <b/>
        <sz val="11"/>
        <rFont val="Calibri"/>
        <family val="2"/>
      </rPr>
      <t>(TABLA 1)</t>
    </r>
    <r>
      <rPr>
        <sz val="11"/>
        <rFont val="Calibri"/>
        <family val="2"/>
      </rPr>
      <t xml:space="preserve"> en sus características. 
</t>
    </r>
    <r>
      <rPr>
        <b/>
        <sz val="11"/>
        <rFont val="Calibri"/>
        <family val="2"/>
      </rPr>
      <t xml:space="preserve">9) Cantidad luminarias en el área: </t>
    </r>
    <r>
      <rPr>
        <sz val="11"/>
        <rFont val="Calibri"/>
        <family val="2"/>
      </rPr>
      <t xml:space="preserve">Se debe colocar la cantidad (#) de luminaria que se encuentra en el área.
</t>
    </r>
    <r>
      <rPr>
        <b/>
        <sz val="11"/>
        <rFont val="Calibri"/>
        <family val="2"/>
      </rPr>
      <t xml:space="preserve">10)total de tubos en el área: </t>
    </r>
    <r>
      <rPr>
        <sz val="11"/>
        <rFont val="Calibri"/>
        <family val="2"/>
      </rPr>
      <t>Esta casilla se encuentra formulada, por lo cual NO se debe diligenciar.</t>
    </r>
    <r>
      <rPr>
        <b/>
        <sz val="11"/>
        <rFont val="Calibri"/>
        <family val="2"/>
      </rPr>
      <t xml:space="preserve">
Estado del tubo o bombilla</t>
    </r>
    <r>
      <rPr>
        <sz val="11"/>
        <color rgb="FFFF0000"/>
        <rFont val="Calibri"/>
        <family val="2"/>
      </rPr>
      <t xml:space="preserve">
</t>
    </r>
    <r>
      <rPr>
        <b/>
        <sz val="11"/>
        <rFont val="Calibri"/>
        <family val="2"/>
      </rPr>
      <t>11) No tienen tubo o bombilla</t>
    </r>
    <r>
      <rPr>
        <sz val="11"/>
        <rFont val="Calibri"/>
        <family val="2"/>
      </rPr>
      <t xml:space="preserve">: Se debe colocar la cantidad (#) de tubos o bombillas faltantes evidenciadas en el inventario, según corresponda el tipo de luminaria. 
</t>
    </r>
    <r>
      <rPr>
        <b/>
        <sz val="11"/>
        <rFont val="Calibri"/>
        <family val="2"/>
      </rPr>
      <t>11) Funcionan</t>
    </r>
    <r>
      <rPr>
        <sz val="11"/>
        <rFont val="Calibri"/>
        <family val="2"/>
      </rPr>
      <t xml:space="preserve">: Se debe colocar la cantidad (#) de tubos o bombillas evidenciadas en el inventario, según corresponda el tipo de luminaria.
</t>
    </r>
    <r>
      <rPr>
        <b/>
        <sz val="11"/>
        <rFont val="Calibri"/>
        <family val="2"/>
      </rPr>
      <t>12) No funcionan:</t>
    </r>
    <r>
      <rPr>
        <sz val="11"/>
        <rFont val="Calibri"/>
        <family val="2"/>
      </rPr>
      <t xml:space="preserve"> Se debe colocar la cantidad (#) de tubos o bombillas que no funcionan evidenciadas en el inventario, según corresponda el tipo de luminaria.
</t>
    </r>
    <r>
      <rPr>
        <b/>
        <sz val="11"/>
        <rFont val="Calibri"/>
        <family val="2"/>
      </rPr>
      <t>13)Total tubos</t>
    </r>
    <r>
      <rPr>
        <sz val="11"/>
        <rFont val="Calibri"/>
        <family val="2"/>
      </rPr>
      <t>: Esta casilla se encuentra formulada, por lo cual</t>
    </r>
    <r>
      <rPr>
        <b/>
        <sz val="11"/>
        <rFont val="Calibri"/>
        <family val="2"/>
      </rPr>
      <t xml:space="preserve"> NO</t>
    </r>
    <r>
      <rPr>
        <sz val="11"/>
        <rFont val="Calibri"/>
        <family val="2"/>
      </rPr>
      <t xml:space="preserve"> se debe diligenciar.
</t>
    </r>
    <r>
      <rPr>
        <b/>
        <sz val="11"/>
        <rFont val="Calibri"/>
        <family val="2"/>
      </rPr>
      <t>Consumo en el área</t>
    </r>
    <r>
      <rPr>
        <sz val="11"/>
        <rFont val="Calibri"/>
        <family val="2"/>
      </rPr>
      <t xml:space="preserve">
</t>
    </r>
    <r>
      <rPr>
        <b/>
        <sz val="11"/>
        <rFont val="Calibri"/>
        <family val="2"/>
      </rPr>
      <t>14) Vatios (W) por tubo en funcionamiento</t>
    </r>
    <r>
      <rPr>
        <sz val="11"/>
        <rFont val="Calibri"/>
        <family val="2"/>
      </rPr>
      <t xml:space="preserve">: Se debe diligenciar la cantidad de vatios (W) que consume la luminaria, esta información se puede obtener de la </t>
    </r>
    <r>
      <rPr>
        <b/>
        <sz val="11"/>
        <rFont val="Calibri"/>
        <family val="2"/>
      </rPr>
      <t>(TABLA 1)</t>
    </r>
    <r>
      <rPr>
        <sz val="11"/>
        <rFont val="Calibri"/>
        <family val="2"/>
      </rPr>
      <t xml:space="preserve"> en sus características.
</t>
    </r>
    <r>
      <rPr>
        <b/>
        <sz val="11"/>
        <rFont val="Calibri"/>
        <family val="2"/>
      </rPr>
      <t>15) Consumo aproximado</t>
    </r>
    <r>
      <rPr>
        <sz val="11"/>
        <rFont val="Calibri"/>
        <family val="2"/>
      </rPr>
      <t xml:space="preserve">: Esta casilla se encuentra formulada, por lo cual </t>
    </r>
    <r>
      <rPr>
        <b/>
        <sz val="11"/>
        <rFont val="Calibri"/>
        <family val="2"/>
      </rPr>
      <t>NO</t>
    </r>
    <r>
      <rPr>
        <sz val="11"/>
        <rFont val="Calibri"/>
        <family val="2"/>
      </rPr>
      <t xml:space="preserve"> se debe diligenciar.
</t>
    </r>
    <r>
      <rPr>
        <b/>
        <sz val="11"/>
        <rFont val="Calibri"/>
        <family val="2"/>
      </rPr>
      <t>16) Observaciones</t>
    </r>
    <r>
      <rPr>
        <sz val="11"/>
        <rFont val="Calibri"/>
        <family val="2"/>
      </rPr>
      <t xml:space="preserve">: Colocar las observaciones que sean pertinentes. </t>
    </r>
  </si>
  <si>
    <t>TABLA 1</t>
  </si>
  <si>
    <t>Lampara 60X60 T8          X4
120W</t>
  </si>
  <si>
    <t>Lampara T8       X2
32W</t>
  </si>
  <si>
    <t>Lampara T8          X1
32W</t>
  </si>
  <si>
    <t>Bombilla ahorradora 2 pines    X1
26W</t>
  </si>
  <si>
    <t>Panel LED
40W</t>
  </si>
  <si>
    <t>Bala LED regulador 
18W</t>
  </si>
  <si>
    <t>Bala LED regulador 
12W</t>
  </si>
  <si>
    <t>Bombilla ahorradora 2 pines    X2
26W</t>
  </si>
  <si>
    <t>Bombillo reflector          X2
38W</t>
  </si>
  <si>
    <t>Bala LED regulador 
6W</t>
  </si>
  <si>
    <t>Bombillo ahorrador         X1
20W</t>
  </si>
  <si>
    <t>Reflector vapor          X1
200W</t>
  </si>
  <si>
    <t>Reflector LED 
100W</t>
  </si>
  <si>
    <t>Reflector LED
50W</t>
  </si>
  <si>
    <t>Reflector LED
200W</t>
  </si>
  <si>
    <t xml:space="preserve">Recepción </t>
  </si>
  <si>
    <t>Recepción  muestras</t>
  </si>
  <si>
    <t>Poeta externa</t>
  </si>
  <si>
    <t xml:space="preserve">Pasillo ingreso </t>
  </si>
  <si>
    <t xml:space="preserve">Cuarto  ventilación </t>
  </si>
  <si>
    <t xml:space="preserve">Àrea  de lavado  y esterilización </t>
  </si>
  <si>
    <t xml:space="preserve">Administrativo </t>
  </si>
  <si>
    <t xml:space="preserve">Baños </t>
  </si>
  <si>
    <t>Físico químicos  de alimentos</t>
  </si>
  <si>
    <t xml:space="preserve">Escaleras  emergencia </t>
  </si>
  <si>
    <t xml:space="preserve">Bodega </t>
  </si>
  <si>
    <t xml:space="preserve">Sótano  bodega </t>
  </si>
  <si>
    <t xml:space="preserve">Escaleras  1 sótano </t>
  </si>
  <si>
    <t xml:space="preserve">Pasillo sótano </t>
  </si>
  <si>
    <t>Sala de cómputo toxicologia</t>
  </si>
  <si>
    <t xml:space="preserve">Almacen reactivos Toxicología </t>
  </si>
  <si>
    <t xml:space="preserve">Sala de instrumentación </t>
  </si>
  <si>
    <t>Sala de trabajo toxicología</t>
  </si>
  <si>
    <t xml:space="preserve">Laboratorio toxicologia pasillo </t>
  </si>
  <si>
    <t xml:space="preserve">Sala de pesaje </t>
  </si>
  <si>
    <t>Fisicoquímico de medicamentos</t>
  </si>
  <si>
    <t>Virologia pasillo</t>
  </si>
  <si>
    <t>Cuarto oscuro</t>
  </si>
  <si>
    <t>Laboratorio de microbiología de medicamentos  área lavado</t>
  </si>
  <si>
    <t>Área de aprestamiento</t>
  </si>
  <si>
    <t>Área de siembra</t>
  </si>
  <si>
    <t>Pasillo laboratorio de microbiología</t>
  </si>
  <si>
    <t>Patología</t>
  </si>
  <si>
    <t>Sala PCR</t>
  </si>
  <si>
    <t xml:space="preserve">Pasillo  completo </t>
  </si>
  <si>
    <t>Cuarto de almacenamiento temporal</t>
  </si>
  <si>
    <t>Cuarto de almacenamiento temporal insumos</t>
  </si>
  <si>
    <t xml:space="preserve">Cuarto de aseo </t>
  </si>
  <si>
    <t xml:space="preserve">Cuarto de residuos temporal </t>
  </si>
  <si>
    <t>Sala de computo</t>
  </si>
  <si>
    <t xml:space="preserve">Lockers damas </t>
  </si>
  <si>
    <t>Inmunoserologia aprestamiento</t>
  </si>
  <si>
    <t xml:space="preserve">Pasillo inmunoserologia </t>
  </si>
  <si>
    <t>Vigilancia genómica</t>
  </si>
  <si>
    <t xml:space="preserve">Sala de trabajo inmunoserologia </t>
  </si>
  <si>
    <t>Laboratorio de serología</t>
  </si>
  <si>
    <t xml:space="preserve">Pasillo grande </t>
  </si>
  <si>
    <t>Extracción</t>
  </si>
  <si>
    <t>Laboratorio de Salud Pública</t>
  </si>
  <si>
    <t>Post pcr</t>
  </si>
  <si>
    <t>Pre pcr</t>
  </si>
  <si>
    <t>Microbiología química pasillo</t>
  </si>
  <si>
    <t xml:space="preserve">Área de trabajo mb </t>
  </si>
  <si>
    <t xml:space="preserve">Área de cómputo </t>
  </si>
  <si>
    <t xml:space="preserve">Hall de asesores </t>
  </si>
  <si>
    <t>Cuarto de aseo</t>
  </si>
  <si>
    <t xml:space="preserve">Escaleras 2.1 </t>
  </si>
  <si>
    <t>Microbiologia química y biología molecular Pasillo  mb</t>
  </si>
  <si>
    <t xml:space="preserve">Sala de proyección </t>
  </si>
  <si>
    <t>Pasillo hemocentro (balcón)</t>
  </si>
  <si>
    <t xml:space="preserve">Oficina </t>
  </si>
  <si>
    <t xml:space="preserve">Red Distrital de sangre </t>
  </si>
  <si>
    <t xml:space="preserve">Área de  procesamiento </t>
  </si>
  <si>
    <t xml:space="preserve">Asuntos disciplinarios </t>
  </si>
  <si>
    <t xml:space="preserve">Cobro coactivo </t>
  </si>
  <si>
    <t>Gimnasio</t>
  </si>
  <si>
    <t xml:space="preserve">Línea Salud para todos </t>
  </si>
  <si>
    <t>Auditorio</t>
  </si>
  <si>
    <t xml:space="preserve">Escaleras de emergencia </t>
  </si>
  <si>
    <t xml:space="preserve">Emergencia </t>
  </si>
  <si>
    <t>Dirección de Aseguramiento en salud</t>
  </si>
  <si>
    <t>Plazoleta</t>
  </si>
  <si>
    <t>Parqueadero exterior</t>
  </si>
  <si>
    <t>Cancha</t>
  </si>
  <si>
    <t>Acceso vehícular</t>
  </si>
  <si>
    <t>Contenedores</t>
  </si>
  <si>
    <t xml:space="preserve">Crue - Contenedores </t>
  </si>
  <si>
    <t xml:space="preserve">Cuarto seguridad entrada </t>
  </si>
  <si>
    <t xml:space="preserve">Cuarto de seguridad entrada vehicular </t>
  </si>
  <si>
    <t>Es automático,  no hay registro</t>
  </si>
  <si>
    <t>Cerrada</t>
  </si>
  <si>
    <t>Cambiado a principio de año</t>
  </si>
  <si>
    <t xml:space="preserve">Recomendación en archivo no se ve, muy oscuro </t>
  </si>
  <si>
    <t>En archivo no hay luz</t>
  </si>
  <si>
    <t>Se presenta corto</t>
  </si>
  <si>
    <t>Bodega de apoyo no funciona 1</t>
  </si>
  <si>
    <t>Se presenta luz intermitente</t>
  </si>
  <si>
    <t>Lampara Hermetica T8            X2
18W</t>
  </si>
  <si>
    <t>Lampara Hermetica T8            X2 (18W)</t>
  </si>
  <si>
    <t xml:space="preserve">Revisar garantía de las luminarias con el profesioanl Michael por el contrato que esta ejecutando </t>
  </si>
  <si>
    <t>Led</t>
  </si>
  <si>
    <t>09 de noviembre de 2023</t>
  </si>
  <si>
    <t>Lina Aguilar - Diego Trujillo</t>
  </si>
  <si>
    <t>Reflector LED
30W</t>
  </si>
  <si>
    <t>REFLECTOR LED (30W)</t>
  </si>
  <si>
    <t>Casa Camelia</t>
  </si>
  <si>
    <t xml:space="preserve">Total consumo aproximado </t>
  </si>
  <si>
    <t>Sedes</t>
  </si>
  <si>
    <t>Consumo aproximado (W)</t>
  </si>
  <si>
    <t>Total Consumo aproximado (W)</t>
  </si>
  <si>
    <t>Total consumo aproximado (W)</t>
  </si>
  <si>
    <t>Administrativo</t>
  </si>
  <si>
    <t>Hemocentro</t>
  </si>
  <si>
    <t xml:space="preserve">Laboratorio </t>
  </si>
  <si>
    <t xml:space="preserve">Plazoleta - Exterior </t>
  </si>
  <si>
    <t xml:space="preserve">Lina Aguilar - Maria del Pilar Junca </t>
  </si>
  <si>
    <t>Lina Aguilar - Jenny Chaparro - Maria del Pilar Junca - Liliana Tellez</t>
  </si>
  <si>
    <t>Ahorros [W]</t>
  </si>
  <si>
    <t>Ahorros estimados en kWh/año</t>
  </si>
  <si>
    <t>Led a instalar</t>
  </si>
  <si>
    <t>Potencia total consumido por LED de cambio [W]</t>
  </si>
  <si>
    <t>Led=0/ no led=1</t>
  </si>
  <si>
    <t>Ahorros [kWh/año]</t>
  </si>
  <si>
    <t>Energia ahorrada estimada con inventario actualizado [kWh/año]</t>
  </si>
  <si>
    <t>Energía ahorrada estimada con inventario inicial empleado en WTA [kWh/año]</t>
  </si>
  <si>
    <t>% desviación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</si>
</sst>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00"/>
  </numFmts>
  <fonts count="19" x14ac:knownFonts="1">
    <font>
      <sz val="11"/>
      <color rgb="FF000000"/>
      <name val="Arial"/>
      <scheme val="minor"/>
    </font>
    <font>
      <sz val="11"/>
      <name val="Calibri"/>
      <family val="2"/>
    </font>
    <font>
      <sz val="11"/>
      <name val="Arial"/>
      <family val="2"/>
    </font>
    <font>
      <sz val="9"/>
      <name val="Arial"/>
      <family val="2"/>
    </font>
    <font>
      <sz val="8"/>
      <name val="Arial"/>
      <family val="2"/>
    </font>
    <font>
      <b/>
      <sz val="10"/>
      <name val="Arial"/>
      <family val="2"/>
    </font>
    <font>
      <sz val="10"/>
      <name val="Arial"/>
      <family val="2"/>
    </font>
    <font>
      <sz val="11"/>
      <name val="Arial"/>
      <family val="2"/>
    </font>
    <font>
      <b/>
      <sz val="11"/>
      <name val="Calibri"/>
      <family val="2"/>
    </font>
    <font>
      <b/>
      <sz val="16"/>
      <name val="Calibri"/>
      <family val="2"/>
    </font>
    <font>
      <sz val="11"/>
      <color rgb="FFFF0000"/>
      <name val="Calibri"/>
      <family val="2"/>
    </font>
    <font>
      <sz val="10"/>
      <name val="Arial"/>
      <family val="2"/>
      <scheme val="minor"/>
    </font>
    <font>
      <sz val="10"/>
      <name val="Arial"/>
      <family val="2"/>
    </font>
    <font>
      <sz val="10"/>
      <color rgb="FFFF0000"/>
      <name val="Arial"/>
      <family val="2"/>
    </font>
    <font>
      <sz val="11"/>
      <color rgb="FFFF0000"/>
      <name val="Arial"/>
      <family val="2"/>
    </font>
    <font>
      <sz val="11"/>
      <name val="Arial"/>
      <family val="2"/>
    </font>
    <font>
      <sz val="11"/>
      <color rgb="FF000000"/>
      <name val="Arial"/>
      <family val="2"/>
      <scheme val="minor"/>
    </font>
    <font>
      <sz val="11"/>
      <color rgb="FFFF0000"/>
      <name val="Arial"/>
      <family val="2"/>
      <scheme val="minor"/>
    </font>
    <font>
      <b/>
      <sz val="11"/>
      <color rgb="FF000000"/>
      <name val="Arial"/>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86">
    <border>
      <left/>
      <right/>
      <top/>
      <bottom/>
      <diagonal/>
    </border>
    <border>
      <left style="medium">
        <color rgb="FF000000"/>
      </left>
      <right/>
      <top style="medium">
        <color rgb="FF000000"/>
      </top>
      <bottom/>
      <diagonal/>
    </border>
    <border>
      <left/>
      <right style="thin">
        <color rgb="FF000000"/>
      </right>
      <top style="medium">
        <color rgb="FF000000"/>
      </top>
      <bottom/>
      <diagonal/>
    </border>
    <border>
      <left style="thin">
        <color rgb="FF000000"/>
      </left>
      <right/>
      <top style="medium">
        <color rgb="FF000000"/>
      </top>
      <bottom/>
      <diagonal/>
    </border>
    <border>
      <left/>
      <right/>
      <top style="medium">
        <color rgb="FF000000"/>
      </top>
      <bottom/>
      <diagonal/>
    </border>
    <border>
      <left style="thin">
        <color rgb="FF000000"/>
      </left>
      <right style="medium">
        <color rgb="FF000000"/>
      </right>
      <top style="medium">
        <color rgb="FF000000"/>
      </top>
      <bottom/>
      <diagonal/>
    </border>
    <border>
      <left style="medium">
        <color rgb="FF000000"/>
      </left>
      <right/>
      <top/>
      <bottom/>
      <diagonal/>
    </border>
    <border>
      <left/>
      <right style="thin">
        <color rgb="FF000000"/>
      </right>
      <top/>
      <bottom/>
      <diagonal/>
    </border>
    <border>
      <left style="thin">
        <color rgb="FF000000"/>
      </left>
      <right/>
      <top/>
      <bottom/>
      <diagonal/>
    </border>
    <border>
      <left style="thin">
        <color rgb="FF000000"/>
      </left>
      <right style="medium">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top/>
      <bottom style="thin">
        <color rgb="FF000000"/>
      </bottom>
      <diagonal/>
    </border>
    <border>
      <left style="thin">
        <color rgb="FF000000"/>
      </left>
      <right/>
      <top style="thin">
        <color rgb="FF000000"/>
      </top>
      <bottom/>
      <diagonal/>
    </border>
    <border>
      <left/>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medium">
        <color rgb="FF000000"/>
      </left>
      <right/>
      <top style="thin">
        <color rgb="FF000000"/>
      </top>
      <bottom/>
      <diagonal/>
    </border>
    <border>
      <left/>
      <right style="medium">
        <color rgb="FF000000"/>
      </right>
      <top style="thin">
        <color rgb="FF000000"/>
      </top>
      <bottom/>
      <diagonal/>
    </border>
    <border>
      <left style="medium">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right style="medium">
        <color rgb="FF000000"/>
      </right>
      <top style="medium">
        <color rgb="FF000000"/>
      </top>
      <bottom style="thin">
        <color rgb="FF000000"/>
      </bottom>
      <diagonal/>
    </border>
    <border>
      <left style="thin">
        <color rgb="FF000000"/>
      </left>
      <right style="thin">
        <color rgb="FF000000"/>
      </right>
      <top style="medium">
        <color rgb="FF000000"/>
      </top>
      <bottom/>
      <diagonal/>
    </border>
    <border>
      <left/>
      <right style="medium">
        <color rgb="FF000000"/>
      </right>
      <top style="medium">
        <color rgb="FF000000"/>
      </top>
      <bottom/>
      <diagonal/>
    </border>
    <border>
      <left/>
      <right style="thin">
        <color rgb="FF000000"/>
      </right>
      <top style="thin">
        <color rgb="FF000000"/>
      </top>
      <bottom/>
      <diagonal/>
    </border>
    <border>
      <left style="thin">
        <color rgb="FF000000"/>
      </left>
      <right/>
      <top style="thin">
        <color rgb="FF000000"/>
      </top>
      <bottom style="medium">
        <color rgb="FF000000"/>
      </bottom>
      <diagonal/>
    </border>
    <border>
      <left/>
      <right style="medium">
        <color rgb="FF000000"/>
      </right>
      <top style="thin">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right/>
      <top/>
      <bottom style="medium">
        <color rgb="FF000000"/>
      </bottom>
      <diagonal/>
    </border>
    <border>
      <left style="medium">
        <color rgb="FF000000"/>
      </left>
      <right/>
      <top/>
      <bottom style="medium">
        <color rgb="FF000000"/>
      </bottom>
      <diagonal/>
    </border>
    <border>
      <left/>
      <right style="thin">
        <color rgb="FF000000"/>
      </right>
      <top/>
      <bottom style="medium">
        <color rgb="FF000000"/>
      </bottom>
      <diagonal/>
    </border>
    <border>
      <left/>
      <right style="medium">
        <color rgb="FF000000"/>
      </right>
      <top/>
      <bottom style="medium">
        <color rgb="FF000000"/>
      </bottom>
      <diagonal/>
    </border>
    <border>
      <left style="medium">
        <color rgb="FF000000"/>
      </left>
      <right style="thin">
        <color rgb="FF000000"/>
      </right>
      <top style="medium">
        <color rgb="FF000000"/>
      </top>
      <bottom/>
      <diagonal/>
    </border>
    <border>
      <left/>
      <right/>
      <top style="medium">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right style="medium">
        <color rgb="FF000000"/>
      </right>
      <top/>
      <bottom/>
      <diagonal/>
    </border>
    <border>
      <left style="medium">
        <color rgb="FF000000"/>
      </left>
      <right style="thin">
        <color rgb="FF000000"/>
      </right>
      <top/>
      <bottom/>
      <diagonal/>
    </border>
    <border>
      <left style="thick">
        <color rgb="FF000000"/>
      </left>
      <right/>
      <top style="thick">
        <color rgb="FF000000"/>
      </top>
      <bottom/>
      <diagonal/>
    </border>
    <border>
      <left/>
      <right/>
      <top style="thick">
        <color rgb="FF000000"/>
      </top>
      <bottom/>
      <diagonal/>
    </border>
    <border>
      <left/>
      <right style="thick">
        <color rgb="FF000000"/>
      </right>
      <top style="thick">
        <color rgb="FF000000"/>
      </top>
      <bottom/>
      <diagonal/>
    </border>
    <border>
      <left style="thick">
        <color rgb="FF000000"/>
      </left>
      <right/>
      <top/>
      <bottom/>
      <diagonal/>
    </border>
    <border>
      <left/>
      <right style="thick">
        <color rgb="FF000000"/>
      </right>
      <top/>
      <bottom/>
      <diagonal/>
    </border>
    <border>
      <left style="thick">
        <color rgb="FF000000"/>
      </left>
      <right/>
      <top/>
      <bottom style="thin">
        <color rgb="FF000000"/>
      </bottom>
      <diagonal/>
    </border>
    <border>
      <left/>
      <right style="thick">
        <color rgb="FF000000"/>
      </right>
      <top/>
      <bottom style="thin">
        <color rgb="FF000000"/>
      </bottom>
      <diagonal/>
    </border>
    <border>
      <left style="thick">
        <color rgb="FF000000"/>
      </left>
      <right/>
      <top style="thin">
        <color rgb="FF000000"/>
      </top>
      <bottom/>
      <diagonal/>
    </border>
    <border>
      <left/>
      <right style="thick">
        <color rgb="FF000000"/>
      </right>
      <top style="thin">
        <color rgb="FF000000"/>
      </top>
      <bottom/>
      <diagonal/>
    </border>
    <border>
      <left style="thick">
        <color rgb="FF000000"/>
      </left>
      <right/>
      <top/>
      <bottom style="thick">
        <color rgb="FF000000"/>
      </bottom>
      <diagonal/>
    </border>
    <border>
      <left/>
      <right/>
      <top/>
      <bottom style="thick">
        <color rgb="FF000000"/>
      </bottom>
      <diagonal/>
    </border>
    <border>
      <left/>
      <right style="thick">
        <color rgb="FF000000"/>
      </right>
      <top/>
      <bottom style="thick">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s>
  <cellStyleXfs count="2">
    <xf numFmtId="0" fontId="0" fillId="0" borderId="0"/>
    <xf numFmtId="9" fontId="16" fillId="0" borderId="0" applyFont="0" applyFill="0" applyBorder="0" applyAlignment="0" applyProtection="0"/>
  </cellStyleXfs>
  <cellXfs count="255">
    <xf numFmtId="0" fontId="0" fillId="0" borderId="0" xfId="0"/>
    <xf numFmtId="0" fontId="1" fillId="0" borderId="0" xfId="0" applyFont="1" applyAlignment="1">
      <alignment wrapText="1"/>
    </xf>
    <xf numFmtId="0" fontId="3"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 fillId="0" borderId="6" xfId="0" applyFont="1" applyBorder="1"/>
    <xf numFmtId="0" fontId="5" fillId="0" borderId="30" xfId="0" applyFont="1" applyBorder="1" applyAlignment="1">
      <alignment horizontal="center" vertical="center" wrapText="1"/>
    </xf>
    <xf numFmtId="0" fontId="5" fillId="0" borderId="43"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45" xfId="0" applyFont="1" applyBorder="1" applyAlignment="1">
      <alignment vertical="center" wrapText="1"/>
    </xf>
    <xf numFmtId="0" fontId="5" fillId="0" borderId="42" xfId="0" applyFont="1" applyBorder="1" applyAlignment="1">
      <alignment horizontal="center" vertical="center" wrapText="1"/>
    </xf>
    <xf numFmtId="0" fontId="6" fillId="0" borderId="47" xfId="0" applyFont="1" applyBorder="1" applyAlignment="1">
      <alignment horizontal="center" vertical="center"/>
    </xf>
    <xf numFmtId="0" fontId="6" fillId="0" borderId="48" xfId="0" applyFont="1" applyBorder="1" applyAlignment="1">
      <alignment horizontal="center" vertical="center" wrapText="1"/>
    </xf>
    <xf numFmtId="0" fontId="6" fillId="0" borderId="49" xfId="0" applyFont="1" applyBorder="1" applyAlignment="1">
      <alignment horizontal="center" vertical="center"/>
    </xf>
    <xf numFmtId="0" fontId="6" fillId="0" borderId="24" xfId="0" applyFont="1" applyBorder="1" applyAlignment="1">
      <alignment horizontal="center" vertical="center" wrapText="1"/>
    </xf>
    <xf numFmtId="0" fontId="6" fillId="0" borderId="47" xfId="0" applyFont="1" applyBorder="1" applyAlignment="1">
      <alignment horizontal="center" vertical="center" wrapText="1"/>
    </xf>
    <xf numFmtId="0" fontId="7" fillId="0" borderId="26" xfId="0" applyFont="1" applyBorder="1" applyAlignment="1">
      <alignment wrapText="1"/>
    </xf>
    <xf numFmtId="0" fontId="6" fillId="0" borderId="50" xfId="0" applyFont="1" applyBorder="1" applyAlignment="1">
      <alignment horizontal="center" vertical="center"/>
    </xf>
    <xf numFmtId="0" fontId="6" fillId="0" borderId="52" xfId="0" applyFont="1" applyBorder="1" applyAlignment="1">
      <alignment horizontal="center" vertical="center" wrapText="1"/>
    </xf>
    <xf numFmtId="0" fontId="6" fillId="0" borderId="53" xfId="0" applyFont="1" applyBorder="1" applyAlignment="1">
      <alignment horizontal="center" vertical="center"/>
    </xf>
    <xf numFmtId="0" fontId="6" fillId="0" borderId="15" xfId="0" applyFont="1" applyBorder="1" applyAlignment="1">
      <alignment horizontal="center" vertical="center" wrapText="1"/>
    </xf>
    <xf numFmtId="0" fontId="6" fillId="0" borderId="10" xfId="0" applyFont="1" applyBorder="1" applyAlignment="1">
      <alignment horizontal="center" vertical="center"/>
    </xf>
    <xf numFmtId="0" fontId="6" fillId="0" borderId="50" xfId="0" applyFont="1" applyBorder="1" applyAlignment="1">
      <alignment horizontal="center" vertical="center" wrapText="1"/>
    </xf>
    <xf numFmtId="0" fontId="7" fillId="0" borderId="54" xfId="0" applyFont="1" applyBorder="1" applyAlignment="1">
      <alignment wrapText="1"/>
    </xf>
    <xf numFmtId="0" fontId="6" fillId="0" borderId="55" xfId="0" applyFont="1" applyBorder="1" applyAlignment="1">
      <alignment horizontal="center" vertical="center"/>
    </xf>
    <xf numFmtId="0" fontId="6" fillId="0" borderId="19" xfId="0" applyFont="1" applyBorder="1" applyAlignment="1">
      <alignment horizontal="center" vertical="center" wrapText="1"/>
    </xf>
    <xf numFmtId="0" fontId="6" fillId="0" borderId="56" xfId="0" applyFont="1" applyBorder="1" applyAlignment="1">
      <alignment horizontal="center" vertical="center"/>
    </xf>
    <xf numFmtId="0" fontId="6" fillId="0" borderId="29" xfId="0" applyFont="1" applyBorder="1" applyAlignment="1">
      <alignment horizontal="center" vertical="center" wrapText="1"/>
    </xf>
    <xf numFmtId="0" fontId="6" fillId="0" borderId="8" xfId="0" applyFont="1" applyBorder="1" applyAlignment="1">
      <alignment horizontal="center" vertical="center"/>
    </xf>
    <xf numFmtId="0" fontId="6" fillId="0" borderId="55" xfId="0" applyFont="1" applyBorder="1" applyAlignment="1">
      <alignment horizontal="center" vertical="center" wrapText="1"/>
    </xf>
    <xf numFmtId="0" fontId="7" fillId="0" borderId="22" xfId="0" applyFont="1" applyBorder="1" applyAlignment="1">
      <alignment wrapText="1"/>
    </xf>
    <xf numFmtId="0" fontId="6" fillId="0" borderId="48" xfId="0" applyFont="1" applyBorder="1" applyAlignment="1">
      <alignment horizontal="center" vertical="center"/>
    </xf>
    <xf numFmtId="0" fontId="6" fillId="0" borderId="49" xfId="0" applyFont="1" applyBorder="1" applyAlignment="1">
      <alignment horizontal="center" vertical="center" wrapText="1"/>
    </xf>
    <xf numFmtId="0" fontId="6" fillId="0" borderId="53" xfId="0" applyFont="1" applyBorder="1" applyAlignment="1">
      <alignment horizontal="center" vertical="center" wrapText="1"/>
    </xf>
    <xf numFmtId="0" fontId="6" fillId="0" borderId="19" xfId="0" applyFont="1" applyBorder="1" applyAlignment="1">
      <alignment horizontal="center" vertical="center"/>
    </xf>
    <xf numFmtId="0" fontId="6" fillId="0" borderId="56" xfId="0" applyFont="1" applyBorder="1" applyAlignment="1">
      <alignment horizontal="center" vertical="center" wrapText="1"/>
    </xf>
    <xf numFmtId="0" fontId="6" fillId="0" borderId="43" xfId="0" applyFont="1" applyBorder="1" applyAlignment="1">
      <alignment horizontal="center" vertical="center"/>
    </xf>
    <xf numFmtId="0" fontId="6" fillId="0" borderId="57" xfId="0" applyFont="1" applyBorder="1" applyAlignment="1">
      <alignment horizontal="center" vertical="center"/>
    </xf>
    <xf numFmtId="0" fontId="6" fillId="0" borderId="32" xfId="0" applyFont="1" applyBorder="1" applyAlignment="1">
      <alignment horizontal="center" vertical="center"/>
    </xf>
    <xf numFmtId="0" fontId="6" fillId="0" borderId="20" xfId="0" applyFont="1" applyBorder="1" applyAlignment="1">
      <alignment horizontal="center" vertical="center" wrapText="1"/>
    </xf>
    <xf numFmtId="0" fontId="6" fillId="0" borderId="51" xfId="0" applyFont="1" applyBorder="1" applyAlignment="1">
      <alignment horizontal="center" vertical="center"/>
    </xf>
    <xf numFmtId="0" fontId="6" fillId="0" borderId="9" xfId="0" applyFont="1" applyBorder="1" applyAlignment="1">
      <alignment horizontal="center" vertical="center" wrapText="1"/>
    </xf>
    <xf numFmtId="0" fontId="6" fillId="0" borderId="14" xfId="0" applyFont="1" applyBorder="1" applyAlignment="1">
      <alignment vertical="center"/>
    </xf>
    <xf numFmtId="0" fontId="7" fillId="0" borderId="15" xfId="0" applyFont="1" applyBorder="1"/>
    <xf numFmtId="0" fontId="6" fillId="0" borderId="52" xfId="0" applyFont="1" applyBorder="1" applyAlignment="1">
      <alignment horizontal="center" vertical="center"/>
    </xf>
    <xf numFmtId="0" fontId="5" fillId="0" borderId="19"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55" xfId="0" applyFont="1" applyBorder="1" applyAlignment="1">
      <alignment horizontal="center" vertical="center" wrapText="1"/>
    </xf>
    <xf numFmtId="0" fontId="5" fillId="0" borderId="56" xfId="0" applyFont="1" applyBorder="1" applyAlignment="1">
      <alignment vertical="center" wrapText="1"/>
    </xf>
    <xf numFmtId="0" fontId="5" fillId="0" borderId="29" xfId="0" applyFont="1" applyBorder="1" applyAlignment="1">
      <alignment horizontal="center" vertical="center" wrapText="1"/>
    </xf>
    <xf numFmtId="0" fontId="1" fillId="0" borderId="0" xfId="0" applyFont="1"/>
    <xf numFmtId="0" fontId="6" fillId="0" borderId="13" xfId="0" applyFont="1" applyBorder="1" applyAlignment="1">
      <alignment horizontal="center" vertical="center"/>
    </xf>
    <xf numFmtId="0" fontId="6" fillId="0" borderId="17" xfId="0" applyFont="1" applyBorder="1" applyAlignment="1">
      <alignment horizontal="center" vertical="center"/>
    </xf>
    <xf numFmtId="0" fontId="6" fillId="0" borderId="25" xfId="0" applyFont="1" applyBorder="1" applyAlignment="1">
      <alignment horizontal="center" vertical="center"/>
    </xf>
    <xf numFmtId="0" fontId="3" fillId="0" borderId="29" xfId="0" applyFont="1" applyBorder="1" applyAlignment="1">
      <alignment horizontal="center" vertical="center" wrapText="1"/>
    </xf>
    <xf numFmtId="0" fontId="3" fillId="0" borderId="73" xfId="0" applyFont="1" applyBorder="1" applyAlignment="1">
      <alignment horizontal="center" vertical="center" wrapText="1"/>
    </xf>
    <xf numFmtId="0" fontId="11" fillId="0" borderId="52" xfId="0" applyFont="1" applyBorder="1" applyAlignment="1">
      <alignment horizontal="center" vertical="center"/>
    </xf>
    <xf numFmtId="0" fontId="11" fillId="0" borderId="52" xfId="0" applyFont="1" applyBorder="1" applyAlignment="1">
      <alignment horizontal="center" vertical="center" wrapText="1"/>
    </xf>
    <xf numFmtId="0" fontId="11" fillId="0" borderId="32" xfId="0" applyFont="1" applyBorder="1" applyAlignment="1">
      <alignment horizontal="center" vertical="center"/>
    </xf>
    <xf numFmtId="0" fontId="11" fillId="0" borderId="32" xfId="0" applyFont="1" applyBorder="1" applyAlignment="1">
      <alignment horizontal="center" vertical="center" wrapText="1"/>
    </xf>
    <xf numFmtId="0" fontId="5" fillId="0" borderId="73" xfId="0" applyFont="1" applyBorder="1" applyAlignment="1">
      <alignment horizontal="center" vertical="center" wrapText="1"/>
    </xf>
    <xf numFmtId="0" fontId="5" fillId="0" borderId="73" xfId="0" applyFont="1" applyBorder="1" applyAlignment="1">
      <alignment vertical="center" wrapText="1"/>
    </xf>
    <xf numFmtId="0" fontId="6" fillId="0" borderId="73" xfId="0" applyFont="1" applyBorder="1" applyAlignment="1">
      <alignment horizontal="center" vertical="center"/>
    </xf>
    <xf numFmtId="0" fontId="7" fillId="0" borderId="73" xfId="0" applyFont="1" applyBorder="1"/>
    <xf numFmtId="0" fontId="6" fillId="0" borderId="73" xfId="0" applyFont="1" applyBorder="1" applyAlignment="1">
      <alignment horizontal="center" vertical="center" wrapText="1"/>
    </xf>
    <xf numFmtId="0" fontId="12" fillId="0" borderId="73" xfId="0" applyFont="1" applyBorder="1" applyAlignment="1">
      <alignment horizontal="center"/>
    </xf>
    <xf numFmtId="0" fontId="12" fillId="0" borderId="73" xfId="0" applyFont="1" applyBorder="1" applyAlignment="1">
      <alignment horizontal="center" vertical="center" wrapText="1"/>
    </xf>
    <xf numFmtId="0" fontId="13" fillId="2" borderId="0" xfId="0" applyFont="1" applyFill="1" applyAlignment="1">
      <alignment vertical="center"/>
    </xf>
    <xf numFmtId="0" fontId="13" fillId="2" borderId="0" xfId="0" applyFont="1" applyFill="1" applyAlignment="1">
      <alignment horizontal="center" vertical="center"/>
    </xf>
    <xf numFmtId="0" fontId="13" fillId="2" borderId="0" xfId="0" applyFont="1" applyFill="1" applyAlignment="1">
      <alignment horizontal="center" vertical="center" wrapText="1"/>
    </xf>
    <xf numFmtId="0" fontId="6" fillId="0" borderId="58" xfId="0" applyFont="1" applyBorder="1" applyAlignment="1">
      <alignment horizontal="center" vertical="center"/>
    </xf>
    <xf numFmtId="0" fontId="7" fillId="0" borderId="73" xfId="0" applyFont="1" applyBorder="1" applyAlignment="1">
      <alignment vertical="center"/>
    </xf>
    <xf numFmtId="0" fontId="2" fillId="0" borderId="73" xfId="0" applyFont="1" applyBorder="1"/>
    <xf numFmtId="0" fontId="6" fillId="0" borderId="73" xfId="0" applyFont="1" applyBorder="1" applyAlignment="1">
      <alignment vertical="center"/>
    </xf>
    <xf numFmtId="0" fontId="1" fillId="0" borderId="73" xfId="0" applyFont="1" applyBorder="1" applyAlignment="1">
      <alignment vertical="center"/>
    </xf>
    <xf numFmtId="0" fontId="0" fillId="0" borderId="73" xfId="0" applyBorder="1" applyAlignment="1">
      <alignment horizontal="center" vertical="center"/>
    </xf>
    <xf numFmtId="0" fontId="2" fillId="0" borderId="73" xfId="0" applyFont="1" applyBorder="1" applyAlignment="1">
      <alignment horizontal="center" vertical="center"/>
    </xf>
    <xf numFmtId="0" fontId="7" fillId="0" borderId="73" xfId="0" applyFont="1" applyBorder="1" applyAlignment="1">
      <alignment horizontal="center" vertical="center" wrapText="1"/>
    </xf>
    <xf numFmtId="0" fontId="2" fillId="0" borderId="73" xfId="0" applyFont="1" applyBorder="1" applyAlignment="1">
      <alignment horizontal="center" vertical="center" wrapText="1"/>
    </xf>
    <xf numFmtId="0" fontId="0" fillId="0" borderId="81" xfId="0" applyBorder="1" applyAlignment="1">
      <alignment horizontal="center" wrapText="1"/>
    </xf>
    <xf numFmtId="0" fontId="0" fillId="0" borderId="82" xfId="0" applyBorder="1" applyAlignment="1">
      <alignment horizontal="center" vertical="center"/>
    </xf>
    <xf numFmtId="0" fontId="6" fillId="0" borderId="83" xfId="0" applyFont="1" applyBorder="1" applyAlignment="1">
      <alignment horizontal="center" vertical="center"/>
    </xf>
    <xf numFmtId="0" fontId="6" fillId="0" borderId="76" xfId="0" applyFont="1" applyBorder="1" applyAlignment="1">
      <alignment horizontal="center" vertical="center"/>
    </xf>
    <xf numFmtId="0" fontId="6" fillId="0" borderId="77" xfId="0" applyFont="1" applyBorder="1" applyAlignment="1">
      <alignment horizontal="center" vertical="center" wrapText="1"/>
    </xf>
    <xf numFmtId="0" fontId="6" fillId="0" borderId="84" xfId="0" applyFont="1" applyBorder="1" applyAlignment="1">
      <alignment horizontal="center" vertical="center"/>
    </xf>
    <xf numFmtId="0" fontId="6" fillId="0" borderId="78" xfId="0" applyFont="1" applyBorder="1" applyAlignment="1">
      <alignment horizontal="center" vertical="center" wrapText="1"/>
    </xf>
    <xf numFmtId="0" fontId="6" fillId="0" borderId="85" xfId="0" applyFont="1" applyBorder="1" applyAlignment="1">
      <alignment horizontal="center" vertical="center"/>
    </xf>
    <xf numFmtId="0" fontId="6" fillId="0" borderId="79" xfId="0" applyFont="1" applyBorder="1" applyAlignment="1">
      <alignment horizontal="center" vertical="center"/>
    </xf>
    <xf numFmtId="0" fontId="6" fillId="0" borderId="80" xfId="0" applyFont="1" applyBorder="1" applyAlignment="1">
      <alignment horizontal="center" vertical="center" wrapText="1"/>
    </xf>
    <xf numFmtId="0" fontId="0" fillId="0" borderId="81" xfId="0" applyBorder="1" applyAlignment="1">
      <alignment horizontal="center" vertical="center" wrapText="1"/>
    </xf>
    <xf numFmtId="0" fontId="6" fillId="0" borderId="82" xfId="0" applyFont="1" applyBorder="1" applyAlignment="1">
      <alignment horizontal="center" vertical="center"/>
    </xf>
    <xf numFmtId="0" fontId="1" fillId="0" borderId="82" xfId="0" applyFont="1" applyBorder="1" applyAlignment="1">
      <alignment horizontal="center" vertical="center"/>
    </xf>
    <xf numFmtId="0" fontId="1" fillId="0" borderId="81" xfId="0" applyFont="1" applyBorder="1" applyAlignment="1">
      <alignment horizontal="center" vertical="center" wrapText="1"/>
    </xf>
    <xf numFmtId="0" fontId="0" fillId="0" borderId="82" xfId="0" applyBorder="1" applyAlignment="1">
      <alignment horizontal="center" vertical="center" wrapText="1"/>
    </xf>
    <xf numFmtId="0" fontId="0" fillId="0" borderId="81" xfId="0" applyBorder="1" applyAlignment="1">
      <alignment horizontal="center" vertical="center"/>
    </xf>
    <xf numFmtId="0" fontId="2" fillId="0" borderId="46" xfId="0" applyFont="1" applyBorder="1"/>
    <xf numFmtId="0" fontId="2" fillId="0" borderId="40" xfId="0" applyFont="1" applyBorder="1"/>
    <xf numFmtId="0" fontId="2" fillId="0" borderId="41" xfId="0" applyFont="1" applyBorder="1"/>
    <xf numFmtId="0" fontId="16" fillId="0" borderId="0" xfId="0" applyFont="1"/>
    <xf numFmtId="0" fontId="1" fillId="3" borderId="0" xfId="0" applyFont="1" applyFill="1" applyAlignment="1">
      <alignment wrapText="1"/>
    </xf>
    <xf numFmtId="0" fontId="6" fillId="0" borderId="0" xfId="0" applyFont="1" applyAlignment="1">
      <alignment horizontal="right" vertical="center"/>
    </xf>
    <xf numFmtId="0" fontId="0" fillId="3" borderId="0" xfId="0" applyFill="1"/>
    <xf numFmtId="0" fontId="6" fillId="3" borderId="0" xfId="0" applyFont="1" applyFill="1" applyAlignment="1">
      <alignment horizontal="right" vertical="center"/>
    </xf>
    <xf numFmtId="0" fontId="1" fillId="3" borderId="6" xfId="0" applyFont="1" applyFill="1" applyBorder="1"/>
    <xf numFmtId="0" fontId="5" fillId="0" borderId="0" xfId="0" applyFont="1" applyAlignment="1">
      <alignment horizontal="center" vertical="center" wrapText="1"/>
    </xf>
    <xf numFmtId="0" fontId="18" fillId="0" borderId="0" xfId="0" applyFont="1" applyAlignment="1">
      <alignment wrapText="1"/>
    </xf>
    <xf numFmtId="0" fontId="18" fillId="0" borderId="0" xfId="0" applyFont="1"/>
    <xf numFmtId="0" fontId="17" fillId="0" borderId="0" xfId="0" applyFont="1"/>
    <xf numFmtId="164" fontId="17" fillId="0" borderId="0" xfId="0" applyNumberFormat="1" applyFont="1"/>
    <xf numFmtId="9" fontId="0" fillId="0" borderId="0" xfId="1" applyFont="1"/>
    <xf numFmtId="0" fontId="2" fillId="0" borderId="74" xfId="0" applyFont="1" applyBorder="1" applyAlignment="1">
      <alignment horizontal="center" vertical="center"/>
    </xf>
    <xf numFmtId="0" fontId="2" fillId="0" borderId="75" xfId="0" applyFont="1" applyBorder="1" applyAlignment="1">
      <alignment horizontal="center" vertical="center"/>
    </xf>
    <xf numFmtId="0" fontId="6" fillId="0" borderId="74" xfId="0" applyFont="1" applyBorder="1" applyAlignment="1">
      <alignment horizontal="center" vertical="center"/>
    </xf>
    <xf numFmtId="0" fontId="6" fillId="0" borderId="75" xfId="0" applyFont="1" applyBorder="1" applyAlignment="1">
      <alignment horizontal="center" vertical="center"/>
    </xf>
    <xf numFmtId="0" fontId="5" fillId="0" borderId="3" xfId="0" applyFont="1" applyBorder="1" applyAlignment="1">
      <alignment horizontal="center" vertical="center" wrapText="1"/>
    </xf>
    <xf numFmtId="0" fontId="2" fillId="0" borderId="4" xfId="0" applyFont="1" applyBorder="1"/>
    <xf numFmtId="0" fontId="2" fillId="0" borderId="28" xfId="0" applyFont="1" applyBorder="1"/>
    <xf numFmtId="0" fontId="2" fillId="0" borderId="33" xfId="0" applyFont="1" applyBorder="1"/>
    <xf numFmtId="0" fontId="2" fillId="0" borderId="34" xfId="0" applyFont="1" applyBorder="1"/>
    <xf numFmtId="0" fontId="2" fillId="0" borderId="37" xfId="0" applyFont="1" applyBorder="1"/>
    <xf numFmtId="0" fontId="3" fillId="0" borderId="17" xfId="0" applyFont="1" applyBorder="1" applyAlignment="1">
      <alignment horizontal="center" vertical="center" wrapText="1"/>
    </xf>
    <xf numFmtId="0" fontId="2" fillId="0" borderId="18" xfId="0" applyFont="1" applyBorder="1"/>
    <xf numFmtId="0" fontId="1" fillId="0" borderId="1" xfId="0" applyFont="1" applyBorder="1" applyAlignment="1">
      <alignment horizontal="center"/>
    </xf>
    <xf numFmtId="0" fontId="2" fillId="0" borderId="2" xfId="0" applyFont="1" applyBorder="1"/>
    <xf numFmtId="0" fontId="2" fillId="0" borderId="6" xfId="0" applyFont="1" applyBorder="1"/>
    <xf numFmtId="0" fontId="2" fillId="0" borderId="7" xfId="0" applyFont="1" applyBorder="1"/>
    <xf numFmtId="0" fontId="2" fillId="0" borderId="16" xfId="0" applyFont="1" applyBorder="1"/>
    <xf numFmtId="0" fontId="2" fillId="0" borderId="12" xfId="0" applyFont="1" applyBorder="1"/>
    <xf numFmtId="0" fontId="5" fillId="0" borderId="25" xfId="0" applyFont="1" applyBorder="1" applyAlignment="1">
      <alignment horizontal="center" vertical="center" wrapText="1"/>
    </xf>
    <xf numFmtId="0" fontId="2" fillId="0" borderId="39" xfId="0" applyFont="1" applyBorder="1"/>
    <xf numFmtId="0" fontId="2" fillId="0" borderId="24" xfId="0" applyFont="1" applyBorder="1"/>
    <xf numFmtId="0" fontId="5" fillId="0" borderId="23" xfId="0" applyFont="1" applyBorder="1" applyAlignment="1">
      <alignment horizontal="center" vertical="center" wrapText="1"/>
    </xf>
    <xf numFmtId="0" fontId="2" fillId="0" borderId="26" xfId="0" applyFont="1" applyBorder="1"/>
    <xf numFmtId="0" fontId="4" fillId="0" borderId="21" xfId="0" applyFont="1" applyBorder="1" applyAlignment="1">
      <alignment horizontal="left" vertical="center"/>
    </xf>
    <xf numFmtId="0" fontId="2" fillId="0" borderId="22" xfId="0" applyFont="1" applyBorder="1"/>
    <xf numFmtId="0" fontId="3" fillId="0" borderId="13" xfId="0" applyFont="1" applyBorder="1" applyAlignment="1">
      <alignment horizontal="center" vertical="center" wrapText="1"/>
    </xf>
    <xf numFmtId="0" fontId="2" fillId="0" borderId="14" xfId="0" applyFont="1" applyBorder="1"/>
    <xf numFmtId="0" fontId="2" fillId="0" borderId="15" xfId="0" applyFont="1" applyBorder="1"/>
    <xf numFmtId="0" fontId="5" fillId="0" borderId="21" xfId="0" applyFont="1" applyBorder="1" applyAlignment="1">
      <alignment horizontal="center" vertical="center" wrapText="1"/>
    </xf>
    <xf numFmtId="0" fontId="2" fillId="0" borderId="29" xfId="0" applyFont="1" applyBorder="1"/>
    <xf numFmtId="0" fontId="5" fillId="0" borderId="38" xfId="0" applyFont="1" applyBorder="1" applyAlignment="1">
      <alignment horizontal="center" vertical="center" wrapText="1"/>
    </xf>
    <xf numFmtId="0" fontId="2" fillId="0" borderId="60" xfId="0" applyFont="1" applyBorder="1"/>
    <xf numFmtId="0" fontId="3" fillId="0" borderId="3" xfId="0" applyFont="1" applyBorder="1" applyAlignment="1">
      <alignment horizontal="center" vertical="center" wrapText="1"/>
    </xf>
    <xf numFmtId="0" fontId="2" fillId="0" borderId="8" xfId="0" applyFont="1" applyBorder="1"/>
    <xf numFmtId="0" fontId="0" fillId="0" borderId="0" xfId="0"/>
    <xf numFmtId="0" fontId="2" fillId="0" borderId="10" xfId="0" applyFont="1" applyBorder="1"/>
    <xf numFmtId="0" fontId="2" fillId="0" borderId="11" xfId="0" applyFont="1" applyBorder="1"/>
    <xf numFmtId="0" fontId="5" fillId="0" borderId="5" xfId="0" applyFont="1" applyBorder="1" applyAlignment="1">
      <alignment horizontal="center" vertical="center" wrapText="1"/>
    </xf>
    <xf numFmtId="0" fontId="2" fillId="0" borderId="9" xfId="0" applyFont="1" applyBorder="1"/>
    <xf numFmtId="0" fontId="1" fillId="0" borderId="5" xfId="0" applyFont="1" applyBorder="1" applyAlignment="1">
      <alignment horizontal="center" wrapText="1"/>
    </xf>
    <xf numFmtId="0" fontId="2" fillId="0" borderId="20" xfId="0" applyFont="1" applyBorder="1"/>
    <xf numFmtId="0" fontId="5" fillId="0" borderId="17" xfId="0" applyFont="1" applyBorder="1" applyAlignment="1">
      <alignment horizontal="center" vertical="center" wrapText="1"/>
    </xf>
    <xf numFmtId="0" fontId="5" fillId="0" borderId="39" xfId="0" applyFont="1" applyBorder="1" applyAlignment="1">
      <alignment horizontal="center" vertical="center"/>
    </xf>
    <xf numFmtId="0" fontId="5" fillId="0" borderId="25" xfId="0" applyFont="1" applyBorder="1" applyAlignment="1">
      <alignment horizontal="center" vertical="center"/>
    </xf>
    <xf numFmtId="0" fontId="5" fillId="0" borderId="27" xfId="0" applyFont="1" applyBorder="1" applyAlignment="1">
      <alignment horizontal="center" vertical="center" wrapText="1"/>
    </xf>
    <xf numFmtId="0" fontId="2" fillId="0" borderId="32" xfId="0" applyFont="1" applyBorder="1"/>
    <xf numFmtId="0" fontId="5" fillId="0" borderId="1" xfId="0" applyFont="1" applyBorder="1" applyAlignment="1">
      <alignment horizontal="center" vertical="center" wrapText="1"/>
    </xf>
    <xf numFmtId="0" fontId="2" fillId="0" borderId="35" xfId="0" applyFont="1" applyBorder="1"/>
    <xf numFmtId="0" fontId="2" fillId="0" borderId="36" xfId="0" applyFont="1" applyBorder="1"/>
    <xf numFmtId="0" fontId="2" fillId="0" borderId="73" xfId="0" applyFont="1" applyBorder="1" applyAlignment="1">
      <alignment horizontal="center" vertical="center"/>
    </xf>
    <xf numFmtId="0" fontId="2" fillId="0" borderId="51" xfId="0" applyFont="1" applyBorder="1"/>
    <xf numFmtId="0" fontId="5" fillId="0" borderId="30" xfId="0" applyFont="1" applyBorder="1" applyAlignment="1">
      <alignment horizontal="center" vertical="center"/>
    </xf>
    <xf numFmtId="0" fontId="2" fillId="0" borderId="31" xfId="0" applyFont="1" applyBorder="1"/>
    <xf numFmtId="0" fontId="6" fillId="0" borderId="13" xfId="0" applyFont="1" applyBorder="1" applyAlignment="1">
      <alignment horizontal="center" vertical="center" wrapText="1"/>
    </xf>
    <xf numFmtId="0" fontId="6" fillId="0" borderId="13" xfId="0" applyFont="1" applyBorder="1" applyAlignment="1">
      <alignment horizontal="center" vertical="center"/>
    </xf>
    <xf numFmtId="0" fontId="6" fillId="0" borderId="76" xfId="0" applyFont="1" applyBorder="1" applyAlignment="1">
      <alignment horizontal="center" vertical="center"/>
    </xf>
    <xf numFmtId="0" fontId="2" fillId="0" borderId="73" xfId="0" applyFont="1" applyBorder="1"/>
    <xf numFmtId="0" fontId="2" fillId="0" borderId="79" xfId="0" applyFont="1" applyBorder="1"/>
    <xf numFmtId="0" fontId="6" fillId="0" borderId="76" xfId="0" applyFont="1" applyBorder="1" applyAlignment="1">
      <alignment horizontal="center" vertical="center" wrapText="1"/>
    </xf>
    <xf numFmtId="0" fontId="2" fillId="0" borderId="76" xfId="0" applyFont="1" applyBorder="1"/>
    <xf numFmtId="0" fontId="6" fillId="0" borderId="73" xfId="0" applyFont="1" applyBorder="1" applyAlignment="1">
      <alignment horizontal="center" vertical="center"/>
    </xf>
    <xf numFmtId="0" fontId="6" fillId="0" borderId="79" xfId="0" applyFont="1" applyBorder="1" applyAlignment="1">
      <alignment horizontal="center" vertical="center"/>
    </xf>
    <xf numFmtId="0" fontId="13" fillId="2" borderId="0" xfId="0" applyFont="1" applyFill="1" applyAlignment="1">
      <alignment horizontal="center" vertical="center" wrapText="1"/>
    </xf>
    <xf numFmtId="0" fontId="14" fillId="2" borderId="0" xfId="0" applyFont="1" applyFill="1"/>
    <xf numFmtId="0" fontId="13" fillId="2" borderId="0" xfId="0" applyFont="1" applyFill="1" applyAlignment="1">
      <alignment horizontal="center" vertical="center"/>
    </xf>
    <xf numFmtId="0" fontId="6" fillId="0" borderId="17" xfId="0" applyFont="1" applyBorder="1" applyAlignment="1">
      <alignment horizontal="center" vertical="center" wrapText="1"/>
    </xf>
    <xf numFmtId="0" fontId="6" fillId="0" borderId="17" xfId="0" applyFont="1" applyBorder="1" applyAlignment="1">
      <alignment horizontal="center" vertical="center"/>
    </xf>
    <xf numFmtId="0" fontId="6" fillId="0" borderId="27" xfId="0" applyFont="1" applyBorder="1" applyAlignment="1">
      <alignment horizontal="center" vertical="center"/>
    </xf>
    <xf numFmtId="0" fontId="6" fillId="0" borderId="39" xfId="0" applyFont="1" applyBorder="1" applyAlignment="1">
      <alignment horizontal="center" vertical="center"/>
    </xf>
    <xf numFmtId="0" fontId="6" fillId="0" borderId="14" xfId="0" applyFont="1" applyBorder="1" applyAlignment="1">
      <alignment horizontal="center" vertical="center"/>
    </xf>
    <xf numFmtId="0" fontId="6" fillId="0" borderId="8" xfId="0" applyFont="1" applyBorder="1" applyAlignment="1">
      <alignment horizontal="center"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wrapText="1"/>
    </xf>
    <xf numFmtId="0" fontId="6" fillId="0" borderId="25" xfId="0" applyFont="1" applyBorder="1" applyAlignment="1">
      <alignment horizontal="center" vertical="center"/>
    </xf>
    <xf numFmtId="0" fontId="1" fillId="0" borderId="27" xfId="0" applyFont="1" applyBorder="1" applyAlignment="1">
      <alignment horizontal="center" vertical="center"/>
    </xf>
    <xf numFmtId="0" fontId="6" fillId="0" borderId="25" xfId="0" applyFont="1" applyBorder="1" applyAlignment="1">
      <alignment horizontal="center" vertical="center" wrapText="1"/>
    </xf>
    <xf numFmtId="0" fontId="2" fillId="0" borderId="46" xfId="0" applyFont="1" applyBorder="1"/>
    <xf numFmtId="0" fontId="5" fillId="0" borderId="30" xfId="0" applyFont="1" applyBorder="1" applyAlignment="1">
      <alignment horizontal="center" vertical="center" wrapText="1"/>
    </xf>
    <xf numFmtId="0" fontId="2" fillId="0" borderId="42" xfId="0" applyFont="1" applyBorder="1"/>
    <xf numFmtId="0" fontId="7" fillId="0" borderId="27" xfId="0" applyFont="1" applyBorder="1" applyAlignment="1">
      <alignment horizontal="center" vertical="center"/>
    </xf>
    <xf numFmtId="0" fontId="2" fillId="0" borderId="40" xfId="0" applyFont="1" applyBorder="1"/>
    <xf numFmtId="0" fontId="2" fillId="0" borderId="41" xfId="0" applyFont="1" applyBorder="1"/>
    <xf numFmtId="0" fontId="6" fillId="0" borderId="73" xfId="0" applyFont="1" applyBorder="1" applyAlignment="1">
      <alignment horizontal="center" vertical="center" wrapText="1"/>
    </xf>
    <xf numFmtId="0" fontId="5" fillId="0" borderId="73" xfId="0" applyFont="1" applyBorder="1" applyAlignment="1">
      <alignment horizontal="center" vertical="center" wrapText="1"/>
    </xf>
    <xf numFmtId="0" fontId="7" fillId="0" borderId="73" xfId="0" applyFont="1" applyBorder="1" applyAlignment="1">
      <alignment horizontal="center"/>
    </xf>
    <xf numFmtId="0" fontId="5" fillId="0" borderId="73" xfId="0" applyFont="1" applyBorder="1" applyAlignment="1">
      <alignment horizontal="center" vertical="center"/>
    </xf>
    <xf numFmtId="0" fontId="3" fillId="0" borderId="73" xfId="0" applyFont="1" applyBorder="1" applyAlignment="1">
      <alignment horizontal="center" vertical="center" wrapText="1"/>
    </xf>
    <xf numFmtId="0" fontId="0" fillId="0" borderId="73" xfId="0" applyBorder="1"/>
    <xf numFmtId="0" fontId="1" fillId="0" borderId="73" xfId="0" applyFont="1" applyBorder="1" applyAlignment="1">
      <alignment horizontal="center"/>
    </xf>
    <xf numFmtId="0" fontId="4" fillId="0" borderId="73" xfId="0" applyFont="1" applyBorder="1" applyAlignment="1">
      <alignment horizontal="left" vertical="center"/>
    </xf>
    <xf numFmtId="0" fontId="1" fillId="0" borderId="73" xfId="0" applyFont="1" applyBorder="1" applyAlignment="1">
      <alignment horizontal="center" wrapText="1"/>
    </xf>
    <xf numFmtId="0" fontId="11" fillId="0" borderId="19" xfId="0" applyFont="1" applyBorder="1" applyAlignment="1">
      <alignment horizontal="center" vertical="center"/>
    </xf>
    <xf numFmtId="0" fontId="11" fillId="0" borderId="51" xfId="0" applyFont="1" applyBorder="1"/>
    <xf numFmtId="0" fontId="11" fillId="0" borderId="32" xfId="0" applyFont="1" applyBorder="1"/>
    <xf numFmtId="0" fontId="11" fillId="0" borderId="27" xfId="0" applyFont="1" applyBorder="1" applyAlignment="1">
      <alignment horizontal="center" vertical="center"/>
    </xf>
    <xf numFmtId="0" fontId="12" fillId="2" borderId="0" xfId="0" applyFont="1" applyFill="1" applyAlignment="1">
      <alignment horizontal="center" vertical="center"/>
    </xf>
    <xf numFmtId="0" fontId="15" fillId="2" borderId="0" xfId="0" applyFont="1" applyFill="1"/>
    <xf numFmtId="0" fontId="11" fillId="0" borderId="13" xfId="0" applyFont="1" applyBorder="1" applyAlignment="1">
      <alignment horizontal="center" vertical="center"/>
    </xf>
    <xf numFmtId="0" fontId="11" fillId="0" borderId="15" xfId="0" applyFont="1" applyBorder="1"/>
    <xf numFmtId="0" fontId="11" fillId="0" borderId="17" xfId="0" applyFont="1" applyBorder="1" applyAlignment="1">
      <alignment horizontal="center" vertical="center"/>
    </xf>
    <xf numFmtId="0" fontId="11" fillId="0" borderId="29" xfId="0" applyFont="1" applyBorder="1"/>
    <xf numFmtId="0" fontId="11" fillId="0" borderId="10" xfId="0" applyFont="1" applyBorder="1"/>
    <xf numFmtId="0" fontId="11" fillId="0" borderId="12" xfId="0" applyFont="1" applyBorder="1"/>
    <xf numFmtId="0" fontId="11" fillId="0" borderId="17" xfId="0" applyFont="1" applyBorder="1" applyAlignment="1">
      <alignment horizontal="center" vertical="center" wrapText="1"/>
    </xf>
    <xf numFmtId="0" fontId="11" fillId="0" borderId="8" xfId="0" applyFont="1" applyBorder="1"/>
    <xf numFmtId="0" fontId="11" fillId="0" borderId="7" xfId="0" applyFont="1" applyBorder="1"/>
    <xf numFmtId="0" fontId="11" fillId="0" borderId="13" xfId="0" applyFont="1" applyBorder="1" applyAlignment="1">
      <alignment horizontal="center"/>
    </xf>
    <xf numFmtId="0" fontId="11" fillId="0" borderId="13" xfId="0" applyFont="1" applyBorder="1" applyAlignment="1">
      <alignment horizontal="center" vertical="center" wrapText="1"/>
    </xf>
    <xf numFmtId="0" fontId="11" fillId="0" borderId="17" xfId="0" applyFont="1" applyBorder="1" applyAlignment="1">
      <alignment horizontal="center"/>
    </xf>
    <xf numFmtId="0" fontId="11" fillId="0" borderId="14" xfId="0" applyFont="1" applyBorder="1" applyAlignment="1">
      <alignment horizontal="center" vertical="center"/>
    </xf>
    <xf numFmtId="0" fontId="11" fillId="0" borderId="18" xfId="0" applyFont="1" applyBorder="1" applyAlignment="1">
      <alignment horizontal="center" vertical="center" wrapText="1"/>
    </xf>
    <xf numFmtId="0" fontId="11" fillId="0" borderId="29" xfId="0" applyFont="1" applyBorder="1" applyAlignment="1">
      <alignment horizontal="center" vertical="center" wrapText="1"/>
    </xf>
    <xf numFmtId="0" fontId="11" fillId="0" borderId="0" xfId="0" applyFont="1" applyAlignment="1">
      <alignment horizontal="center" vertical="center" wrapText="1"/>
    </xf>
    <xf numFmtId="0" fontId="11" fillId="0" borderId="7"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xf>
    <xf numFmtId="0" fontId="11" fillId="0" borderId="10" xfId="0" applyFont="1" applyBorder="1" applyAlignment="1">
      <alignment horizontal="center"/>
    </xf>
    <xf numFmtId="0" fontId="2" fillId="0" borderId="0" xfId="0" applyFont="1"/>
    <xf numFmtId="0" fontId="11" fillId="0" borderId="29" xfId="0" applyFont="1" applyBorder="1" applyAlignment="1">
      <alignment horizontal="center" vertical="center"/>
    </xf>
    <xf numFmtId="0" fontId="11" fillId="0" borderId="12" xfId="0" applyFont="1" applyBorder="1" applyAlignment="1">
      <alignment horizontal="center" vertical="center"/>
    </xf>
    <xf numFmtId="0" fontId="11" fillId="0" borderId="8" xfId="0" applyFont="1" applyBorder="1" applyAlignment="1">
      <alignment horizontal="center" vertical="center"/>
    </xf>
    <xf numFmtId="0" fontId="11" fillId="0" borderId="51" xfId="0" applyFont="1" applyBorder="1" applyAlignment="1">
      <alignment horizontal="center" vertical="center"/>
    </xf>
    <xf numFmtId="0" fontId="11" fillId="0" borderId="58" xfId="0" applyFont="1" applyBorder="1" applyAlignment="1">
      <alignment horizontal="center" vertical="center"/>
    </xf>
    <xf numFmtId="0" fontId="11" fillId="0" borderId="14" xfId="0" applyFont="1" applyBorder="1" applyAlignment="1">
      <alignment horizontal="center" vertical="center" wrapText="1"/>
    </xf>
    <xf numFmtId="0" fontId="11" fillId="0" borderId="73" xfId="0" applyFont="1" applyBorder="1" applyAlignment="1">
      <alignment horizontal="center" vertical="center"/>
    </xf>
    <xf numFmtId="0" fontId="11" fillId="0" borderId="7" xfId="0" applyFont="1" applyBorder="1" applyAlignment="1">
      <alignment horizontal="center" vertical="center"/>
    </xf>
    <xf numFmtId="0" fontId="11" fillId="0" borderId="29" xfId="0" applyFont="1" applyBorder="1" applyAlignment="1">
      <alignment horizontal="center"/>
    </xf>
    <xf numFmtId="0" fontId="11" fillId="0" borderId="12" xfId="0" applyFont="1" applyBorder="1" applyAlignment="1">
      <alignment horizontal="center"/>
    </xf>
    <xf numFmtId="0" fontId="11" fillId="0" borderId="8" xfId="0" applyFont="1" applyBorder="1" applyAlignment="1">
      <alignment horizontal="center" vertical="center" wrapText="1"/>
    </xf>
    <xf numFmtId="0" fontId="1" fillId="0" borderId="68" xfId="0" applyFont="1" applyBorder="1" applyAlignment="1">
      <alignment horizontal="center" wrapText="1"/>
    </xf>
    <xf numFmtId="0" fontId="2" fillId="0" borderId="69" xfId="0" applyFont="1" applyBorder="1"/>
    <xf numFmtId="0" fontId="2" fillId="0" borderId="70" xfId="0" applyFont="1" applyBorder="1"/>
    <xf numFmtId="0" fontId="2" fillId="0" borderId="71" xfId="0" applyFont="1" applyBorder="1"/>
    <xf numFmtId="0" fontId="2" fillId="0" borderId="72" xfId="0" applyFont="1" applyBorder="1"/>
    <xf numFmtId="0" fontId="1" fillId="0" borderId="61" xfId="0" applyFont="1" applyBorder="1" applyAlignment="1">
      <alignment horizontal="center"/>
    </xf>
    <xf numFmtId="0" fontId="2" fillId="0" borderId="62" xfId="0" applyFont="1" applyBorder="1"/>
    <xf numFmtId="0" fontId="2" fillId="0" borderId="63" xfId="0" applyFont="1" applyBorder="1"/>
    <xf numFmtId="0" fontId="2" fillId="0" borderId="64" xfId="0" applyFont="1" applyBorder="1"/>
    <xf numFmtId="0" fontId="2" fillId="0" borderId="65" xfId="0" applyFont="1" applyBorder="1"/>
    <xf numFmtId="0" fontId="2" fillId="0" borderId="66" xfId="0" applyFont="1" applyBorder="1"/>
    <xf numFmtId="0" fontId="2" fillId="0" borderId="67" xfId="0" applyFont="1" applyBorder="1"/>
    <xf numFmtId="0" fontId="8" fillId="0" borderId="1" xfId="0" applyFont="1" applyBorder="1" applyAlignment="1">
      <alignment horizontal="left" wrapText="1"/>
    </xf>
    <xf numFmtId="0" fontId="2" fillId="0" borderId="59" xfId="0" applyFont="1" applyBorder="1"/>
    <xf numFmtId="0" fontId="9" fillId="0" borderId="1" xfId="0" applyFont="1" applyBorder="1" applyAlignment="1">
      <alignment horizontal="center"/>
    </xf>
  </cellXfs>
  <cellStyles count="2">
    <cellStyle name="Normal" xfId="0" builtinId="0"/>
    <cellStyle name="Porcentaje" xfId="1" builtinId="5"/>
  </cellStyles>
  <dxfs count="2">
    <dxf>
      <fill>
        <patternFill patternType="solid">
          <fgColor rgb="FFDEEAF6"/>
          <bgColor rgb="FFDEEAF6"/>
        </patternFill>
      </fill>
    </dxf>
    <dxf>
      <fill>
        <patternFill patternType="solid">
          <fgColor rgb="FFDEEAF6"/>
          <bgColor rgb="FFDEEAF6"/>
        </patternFill>
      </fill>
    </dxf>
  </dxfs>
  <tableStyles count="1">
    <tableStyle name="FORMATO-style" pivot="0" count="2" xr9:uid="{00000000-0011-0000-FFFF-FFFF00000000}">
      <tableStyleElement type="firstRowStripe" dxfId="1"/>
      <tableStyleElement type="secondRow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8" Type="http://schemas.openxmlformats.org/officeDocument/2006/relationships/image" Target="../media/image11.jpg"/><Relationship Id="rId13" Type="http://schemas.openxmlformats.org/officeDocument/2006/relationships/image" Target="../media/image16.png"/><Relationship Id="rId3" Type="http://schemas.openxmlformats.org/officeDocument/2006/relationships/image" Target="../media/image6.jpg"/><Relationship Id="rId7" Type="http://schemas.openxmlformats.org/officeDocument/2006/relationships/image" Target="../media/image10.jpg"/><Relationship Id="rId12" Type="http://schemas.openxmlformats.org/officeDocument/2006/relationships/image" Target="../media/image15.png"/><Relationship Id="rId2" Type="http://schemas.openxmlformats.org/officeDocument/2006/relationships/image" Target="../media/image5.jpg"/><Relationship Id="rId16" Type="http://schemas.openxmlformats.org/officeDocument/2006/relationships/image" Target="../media/image19.png"/><Relationship Id="rId1" Type="http://schemas.openxmlformats.org/officeDocument/2006/relationships/image" Target="../media/image4.jpg"/><Relationship Id="rId6" Type="http://schemas.openxmlformats.org/officeDocument/2006/relationships/image" Target="../media/image9.jpg"/><Relationship Id="rId11" Type="http://schemas.openxmlformats.org/officeDocument/2006/relationships/image" Target="../media/image14.png"/><Relationship Id="rId5" Type="http://schemas.openxmlformats.org/officeDocument/2006/relationships/image" Target="../media/image8.png"/><Relationship Id="rId15" Type="http://schemas.openxmlformats.org/officeDocument/2006/relationships/image" Target="../media/image18.png"/><Relationship Id="rId10" Type="http://schemas.openxmlformats.org/officeDocument/2006/relationships/image" Target="../media/image13.png"/><Relationship Id="rId4" Type="http://schemas.openxmlformats.org/officeDocument/2006/relationships/image" Target="../media/image7.jpg"/><Relationship Id="rId9" Type="http://schemas.openxmlformats.org/officeDocument/2006/relationships/image" Target="../media/image12.jpg"/><Relationship Id="rId14" Type="http://schemas.openxmlformats.org/officeDocument/2006/relationships/image" Target="../media/image17.png"/></Relationships>
</file>

<file path=xl/drawings/drawing1.xml><?xml version="1.0" encoding="utf-8"?>
<xdr:wsDr xmlns:xdr="http://schemas.openxmlformats.org/drawingml/2006/spreadsheetDrawing" xmlns:a="http://schemas.openxmlformats.org/drawingml/2006/main">
  <xdr:oneCellAnchor>
    <xdr:from>
      <xdr:col>0</xdr:col>
      <xdr:colOff>847725</xdr:colOff>
      <xdr:row>1</xdr:row>
      <xdr:rowOff>66675</xdr:rowOff>
    </xdr:from>
    <xdr:ext cx="1362075" cy="1257300"/>
    <xdr:pic>
      <xdr:nvPicPr>
        <xdr:cNvPr id="2" name="image1.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xfrm>
          <a:off x="847725" y="171450"/>
          <a:ext cx="1362075" cy="1257300"/>
        </a:xfrm>
        <a:prstGeom prst="rect">
          <a:avLst/>
        </a:prstGeom>
        <a:noFill/>
      </xdr:spPr>
    </xdr:pic>
    <xdr:clientData fLocksWithSheet="0"/>
  </xdr:oneCellAnchor>
  <xdr:oneCellAnchor>
    <xdr:from>
      <xdr:col>15</xdr:col>
      <xdr:colOff>609600</xdr:colOff>
      <xdr:row>1</xdr:row>
      <xdr:rowOff>95250</xdr:rowOff>
    </xdr:from>
    <xdr:ext cx="1162050" cy="1162050"/>
    <xdr:pic>
      <xdr:nvPicPr>
        <xdr:cNvPr id="3" name="image2.jpg">
          <a:extLst>
            <a:ext uri="{FF2B5EF4-FFF2-40B4-BE49-F238E27FC236}">
              <a16:creationId xmlns:a16="http://schemas.microsoft.com/office/drawing/2014/main" id="{00000000-0008-0000-00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219075"/>
    <xdr:pic>
      <xdr:nvPicPr>
        <xdr:cNvPr id="4" name="image3.png">
          <a:extLst>
            <a:ext uri="{FF2B5EF4-FFF2-40B4-BE49-F238E27FC236}">
              <a16:creationId xmlns:a16="http://schemas.microsoft.com/office/drawing/2014/main" id="{00000000-0008-0000-0000-00000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219075"/>
    <xdr:pic>
      <xdr:nvPicPr>
        <xdr:cNvPr id="5" name="image4.png">
          <a:extLst>
            <a:ext uri="{FF2B5EF4-FFF2-40B4-BE49-F238E27FC236}">
              <a16:creationId xmlns:a16="http://schemas.microsoft.com/office/drawing/2014/main" id="{00000000-0008-0000-0000-000005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219075"/>
    <xdr:pic>
      <xdr:nvPicPr>
        <xdr:cNvPr id="6" name="image5.png">
          <a:extLst>
            <a:ext uri="{FF2B5EF4-FFF2-40B4-BE49-F238E27FC236}">
              <a16:creationId xmlns:a16="http://schemas.microsoft.com/office/drawing/2014/main" id="{00000000-0008-0000-0000-000006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276225"/>
    <xdr:pic>
      <xdr:nvPicPr>
        <xdr:cNvPr id="7" name="image6.png">
          <a:extLst>
            <a:ext uri="{FF2B5EF4-FFF2-40B4-BE49-F238E27FC236}">
              <a16:creationId xmlns:a16="http://schemas.microsoft.com/office/drawing/2014/main" id="{00000000-0008-0000-0000-000007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219075"/>
    <xdr:pic>
      <xdr:nvPicPr>
        <xdr:cNvPr id="8" name="image7.png">
          <a:extLst>
            <a:ext uri="{FF2B5EF4-FFF2-40B4-BE49-F238E27FC236}">
              <a16:creationId xmlns:a16="http://schemas.microsoft.com/office/drawing/2014/main" id="{00000000-0008-0000-0000-000008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219075"/>
    <xdr:pic>
      <xdr:nvPicPr>
        <xdr:cNvPr id="9" name="image8.png">
          <a:extLst>
            <a:ext uri="{FF2B5EF4-FFF2-40B4-BE49-F238E27FC236}">
              <a16:creationId xmlns:a16="http://schemas.microsoft.com/office/drawing/2014/main" id="{00000000-0008-0000-0000-000009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200025"/>
    <xdr:pic>
      <xdr:nvPicPr>
        <xdr:cNvPr id="10" name="image9.png">
          <a:extLst>
            <a:ext uri="{FF2B5EF4-FFF2-40B4-BE49-F238E27FC236}">
              <a16:creationId xmlns:a16="http://schemas.microsoft.com/office/drawing/2014/main" id="{00000000-0008-0000-0000-00000A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219075"/>
    <xdr:pic>
      <xdr:nvPicPr>
        <xdr:cNvPr id="11" name="image10.png">
          <a:extLst>
            <a:ext uri="{FF2B5EF4-FFF2-40B4-BE49-F238E27FC236}">
              <a16:creationId xmlns:a16="http://schemas.microsoft.com/office/drawing/2014/main" id="{00000000-0008-0000-0000-00000B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219075"/>
    <xdr:pic>
      <xdr:nvPicPr>
        <xdr:cNvPr id="12" name="image11.png">
          <a:extLst>
            <a:ext uri="{FF2B5EF4-FFF2-40B4-BE49-F238E27FC236}">
              <a16:creationId xmlns:a16="http://schemas.microsoft.com/office/drawing/2014/main" id="{00000000-0008-0000-0000-00000C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219075"/>
    <xdr:pic>
      <xdr:nvPicPr>
        <xdr:cNvPr id="13" name="image12.png">
          <a:extLst>
            <a:ext uri="{FF2B5EF4-FFF2-40B4-BE49-F238E27FC236}">
              <a16:creationId xmlns:a16="http://schemas.microsoft.com/office/drawing/2014/main" id="{00000000-0008-0000-0000-00000D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219075"/>
    <xdr:pic>
      <xdr:nvPicPr>
        <xdr:cNvPr id="14" name="image13.png">
          <a:extLst>
            <a:ext uri="{FF2B5EF4-FFF2-40B4-BE49-F238E27FC236}">
              <a16:creationId xmlns:a16="http://schemas.microsoft.com/office/drawing/2014/main" id="{00000000-0008-0000-0000-00000E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219075"/>
    <xdr:pic>
      <xdr:nvPicPr>
        <xdr:cNvPr id="15" name="image14.png">
          <a:extLst>
            <a:ext uri="{FF2B5EF4-FFF2-40B4-BE49-F238E27FC236}">
              <a16:creationId xmlns:a16="http://schemas.microsoft.com/office/drawing/2014/main" id="{00000000-0008-0000-0000-00000F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219075"/>
    <xdr:pic>
      <xdr:nvPicPr>
        <xdr:cNvPr id="16" name="image15.png">
          <a:extLst>
            <a:ext uri="{FF2B5EF4-FFF2-40B4-BE49-F238E27FC236}">
              <a16:creationId xmlns:a16="http://schemas.microsoft.com/office/drawing/2014/main" id="{00000000-0008-0000-0000-000010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219075"/>
    <xdr:pic>
      <xdr:nvPicPr>
        <xdr:cNvPr id="17" name="image16.png">
          <a:extLst>
            <a:ext uri="{FF2B5EF4-FFF2-40B4-BE49-F238E27FC236}">
              <a16:creationId xmlns:a16="http://schemas.microsoft.com/office/drawing/2014/main" id="{00000000-0008-0000-0000-000011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219075"/>
    <xdr:pic>
      <xdr:nvPicPr>
        <xdr:cNvPr id="18" name="image17.png">
          <a:extLst>
            <a:ext uri="{FF2B5EF4-FFF2-40B4-BE49-F238E27FC236}">
              <a16:creationId xmlns:a16="http://schemas.microsoft.com/office/drawing/2014/main" id="{00000000-0008-0000-0000-000012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276225"/>
    <xdr:pic>
      <xdr:nvPicPr>
        <xdr:cNvPr id="19" name="image18.png">
          <a:extLst>
            <a:ext uri="{FF2B5EF4-FFF2-40B4-BE49-F238E27FC236}">
              <a16:creationId xmlns:a16="http://schemas.microsoft.com/office/drawing/2014/main" id="{00000000-0008-0000-0000-000013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190500"/>
    <xdr:pic>
      <xdr:nvPicPr>
        <xdr:cNvPr id="20" name="image19.png">
          <a:extLst>
            <a:ext uri="{FF2B5EF4-FFF2-40B4-BE49-F238E27FC236}">
              <a16:creationId xmlns:a16="http://schemas.microsoft.com/office/drawing/2014/main" id="{00000000-0008-0000-0000-00001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47625"/>
    <xdr:pic>
      <xdr:nvPicPr>
        <xdr:cNvPr id="21" name="image20.png">
          <a:extLst>
            <a:ext uri="{FF2B5EF4-FFF2-40B4-BE49-F238E27FC236}">
              <a16:creationId xmlns:a16="http://schemas.microsoft.com/office/drawing/2014/main" id="{00000000-0008-0000-0000-000015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190500"/>
    <xdr:pic>
      <xdr:nvPicPr>
        <xdr:cNvPr id="22" name="image21.png">
          <a:extLst>
            <a:ext uri="{FF2B5EF4-FFF2-40B4-BE49-F238E27FC236}">
              <a16:creationId xmlns:a16="http://schemas.microsoft.com/office/drawing/2014/main" id="{00000000-0008-0000-0000-000016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47625"/>
    <xdr:pic>
      <xdr:nvPicPr>
        <xdr:cNvPr id="23" name="image22.png">
          <a:extLst>
            <a:ext uri="{FF2B5EF4-FFF2-40B4-BE49-F238E27FC236}">
              <a16:creationId xmlns:a16="http://schemas.microsoft.com/office/drawing/2014/main" id="{00000000-0008-0000-0000-000017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190500"/>
    <xdr:pic>
      <xdr:nvPicPr>
        <xdr:cNvPr id="24" name="image23.png">
          <a:extLst>
            <a:ext uri="{FF2B5EF4-FFF2-40B4-BE49-F238E27FC236}">
              <a16:creationId xmlns:a16="http://schemas.microsoft.com/office/drawing/2014/main" id="{00000000-0008-0000-0000-000018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47625"/>
    <xdr:pic>
      <xdr:nvPicPr>
        <xdr:cNvPr id="25" name="image24.png">
          <a:extLst>
            <a:ext uri="{FF2B5EF4-FFF2-40B4-BE49-F238E27FC236}">
              <a16:creationId xmlns:a16="http://schemas.microsoft.com/office/drawing/2014/main" id="{00000000-0008-0000-0000-000019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238125"/>
    <xdr:pic>
      <xdr:nvPicPr>
        <xdr:cNvPr id="26" name="image25.png">
          <a:extLst>
            <a:ext uri="{FF2B5EF4-FFF2-40B4-BE49-F238E27FC236}">
              <a16:creationId xmlns:a16="http://schemas.microsoft.com/office/drawing/2014/main" id="{00000000-0008-0000-0000-00001A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47625"/>
    <xdr:pic>
      <xdr:nvPicPr>
        <xdr:cNvPr id="27" name="image26.png">
          <a:extLst>
            <a:ext uri="{FF2B5EF4-FFF2-40B4-BE49-F238E27FC236}">
              <a16:creationId xmlns:a16="http://schemas.microsoft.com/office/drawing/2014/main" id="{00000000-0008-0000-0000-00001B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190500"/>
    <xdr:pic>
      <xdr:nvPicPr>
        <xdr:cNvPr id="28" name="image27.png">
          <a:extLst>
            <a:ext uri="{FF2B5EF4-FFF2-40B4-BE49-F238E27FC236}">
              <a16:creationId xmlns:a16="http://schemas.microsoft.com/office/drawing/2014/main" id="{00000000-0008-0000-0000-00001C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47625"/>
    <xdr:pic>
      <xdr:nvPicPr>
        <xdr:cNvPr id="29" name="image28.png">
          <a:extLst>
            <a:ext uri="{FF2B5EF4-FFF2-40B4-BE49-F238E27FC236}">
              <a16:creationId xmlns:a16="http://schemas.microsoft.com/office/drawing/2014/main" id="{00000000-0008-0000-0000-00001D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190500"/>
    <xdr:pic>
      <xdr:nvPicPr>
        <xdr:cNvPr id="30" name="image29.png">
          <a:extLst>
            <a:ext uri="{FF2B5EF4-FFF2-40B4-BE49-F238E27FC236}">
              <a16:creationId xmlns:a16="http://schemas.microsoft.com/office/drawing/2014/main" id="{00000000-0008-0000-0000-00001E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47625"/>
    <xdr:pic>
      <xdr:nvPicPr>
        <xdr:cNvPr id="31" name="image30.png">
          <a:extLst>
            <a:ext uri="{FF2B5EF4-FFF2-40B4-BE49-F238E27FC236}">
              <a16:creationId xmlns:a16="http://schemas.microsoft.com/office/drawing/2014/main" id="{00000000-0008-0000-0000-00001F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180975"/>
    <xdr:pic>
      <xdr:nvPicPr>
        <xdr:cNvPr id="32" name="image31.png">
          <a:extLst>
            <a:ext uri="{FF2B5EF4-FFF2-40B4-BE49-F238E27FC236}">
              <a16:creationId xmlns:a16="http://schemas.microsoft.com/office/drawing/2014/main" id="{00000000-0008-0000-0000-000020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190500"/>
    <xdr:pic>
      <xdr:nvPicPr>
        <xdr:cNvPr id="33" name="image32.png">
          <a:extLst>
            <a:ext uri="{FF2B5EF4-FFF2-40B4-BE49-F238E27FC236}">
              <a16:creationId xmlns:a16="http://schemas.microsoft.com/office/drawing/2014/main" id="{00000000-0008-0000-0000-000021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47625"/>
    <xdr:pic>
      <xdr:nvPicPr>
        <xdr:cNvPr id="34" name="image33.png">
          <a:extLst>
            <a:ext uri="{FF2B5EF4-FFF2-40B4-BE49-F238E27FC236}">
              <a16:creationId xmlns:a16="http://schemas.microsoft.com/office/drawing/2014/main" id="{00000000-0008-0000-0000-000022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190500"/>
    <xdr:pic>
      <xdr:nvPicPr>
        <xdr:cNvPr id="35" name="image34.png">
          <a:extLst>
            <a:ext uri="{FF2B5EF4-FFF2-40B4-BE49-F238E27FC236}">
              <a16:creationId xmlns:a16="http://schemas.microsoft.com/office/drawing/2014/main" id="{00000000-0008-0000-0000-000023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190500"/>
    <xdr:pic>
      <xdr:nvPicPr>
        <xdr:cNvPr id="36" name="image35.png">
          <a:extLst>
            <a:ext uri="{FF2B5EF4-FFF2-40B4-BE49-F238E27FC236}">
              <a16:creationId xmlns:a16="http://schemas.microsoft.com/office/drawing/2014/main" id="{00000000-0008-0000-0000-00002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47625"/>
    <xdr:pic>
      <xdr:nvPicPr>
        <xdr:cNvPr id="37" name="image36.png">
          <a:extLst>
            <a:ext uri="{FF2B5EF4-FFF2-40B4-BE49-F238E27FC236}">
              <a16:creationId xmlns:a16="http://schemas.microsoft.com/office/drawing/2014/main" id="{00000000-0008-0000-0000-000025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190500"/>
    <xdr:pic>
      <xdr:nvPicPr>
        <xdr:cNvPr id="38" name="image37.png">
          <a:extLst>
            <a:ext uri="{FF2B5EF4-FFF2-40B4-BE49-F238E27FC236}">
              <a16:creationId xmlns:a16="http://schemas.microsoft.com/office/drawing/2014/main" id="{00000000-0008-0000-0000-000026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47625"/>
    <xdr:pic>
      <xdr:nvPicPr>
        <xdr:cNvPr id="39" name="image38.png">
          <a:extLst>
            <a:ext uri="{FF2B5EF4-FFF2-40B4-BE49-F238E27FC236}">
              <a16:creationId xmlns:a16="http://schemas.microsoft.com/office/drawing/2014/main" id="{00000000-0008-0000-0000-000027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190500"/>
    <xdr:pic>
      <xdr:nvPicPr>
        <xdr:cNvPr id="40" name="image39.png">
          <a:extLst>
            <a:ext uri="{FF2B5EF4-FFF2-40B4-BE49-F238E27FC236}">
              <a16:creationId xmlns:a16="http://schemas.microsoft.com/office/drawing/2014/main" id="{00000000-0008-0000-0000-000028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190500"/>
    <xdr:pic>
      <xdr:nvPicPr>
        <xdr:cNvPr id="41" name="image40.png">
          <a:extLst>
            <a:ext uri="{FF2B5EF4-FFF2-40B4-BE49-F238E27FC236}">
              <a16:creationId xmlns:a16="http://schemas.microsoft.com/office/drawing/2014/main" id="{00000000-0008-0000-0000-000029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47625"/>
    <xdr:pic>
      <xdr:nvPicPr>
        <xdr:cNvPr id="42" name="image41.png">
          <a:extLst>
            <a:ext uri="{FF2B5EF4-FFF2-40B4-BE49-F238E27FC236}">
              <a16:creationId xmlns:a16="http://schemas.microsoft.com/office/drawing/2014/main" id="{00000000-0008-0000-0000-00002A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190500"/>
    <xdr:pic>
      <xdr:nvPicPr>
        <xdr:cNvPr id="43" name="image42.png">
          <a:extLst>
            <a:ext uri="{FF2B5EF4-FFF2-40B4-BE49-F238E27FC236}">
              <a16:creationId xmlns:a16="http://schemas.microsoft.com/office/drawing/2014/main" id="{00000000-0008-0000-0000-00002B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47625"/>
    <xdr:pic>
      <xdr:nvPicPr>
        <xdr:cNvPr id="44" name="image43.png">
          <a:extLst>
            <a:ext uri="{FF2B5EF4-FFF2-40B4-BE49-F238E27FC236}">
              <a16:creationId xmlns:a16="http://schemas.microsoft.com/office/drawing/2014/main" id="{00000000-0008-0000-0000-00002C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190500"/>
    <xdr:pic>
      <xdr:nvPicPr>
        <xdr:cNvPr id="45" name="image44.png">
          <a:extLst>
            <a:ext uri="{FF2B5EF4-FFF2-40B4-BE49-F238E27FC236}">
              <a16:creationId xmlns:a16="http://schemas.microsoft.com/office/drawing/2014/main" id="{00000000-0008-0000-0000-00002D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47625"/>
    <xdr:pic>
      <xdr:nvPicPr>
        <xdr:cNvPr id="46" name="image45.png">
          <a:extLst>
            <a:ext uri="{FF2B5EF4-FFF2-40B4-BE49-F238E27FC236}">
              <a16:creationId xmlns:a16="http://schemas.microsoft.com/office/drawing/2014/main" id="{00000000-0008-0000-0000-00002E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238125"/>
    <xdr:pic>
      <xdr:nvPicPr>
        <xdr:cNvPr id="47" name="image46.png">
          <a:extLst>
            <a:ext uri="{FF2B5EF4-FFF2-40B4-BE49-F238E27FC236}">
              <a16:creationId xmlns:a16="http://schemas.microsoft.com/office/drawing/2014/main" id="{00000000-0008-0000-0000-00002F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47625"/>
    <xdr:pic>
      <xdr:nvPicPr>
        <xdr:cNvPr id="48" name="image47.png">
          <a:extLst>
            <a:ext uri="{FF2B5EF4-FFF2-40B4-BE49-F238E27FC236}">
              <a16:creationId xmlns:a16="http://schemas.microsoft.com/office/drawing/2014/main" id="{00000000-0008-0000-0000-000030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47625"/>
    <xdr:pic>
      <xdr:nvPicPr>
        <xdr:cNvPr id="49" name="image48.png">
          <a:extLst>
            <a:ext uri="{FF2B5EF4-FFF2-40B4-BE49-F238E27FC236}">
              <a16:creationId xmlns:a16="http://schemas.microsoft.com/office/drawing/2014/main" id="{00000000-0008-0000-0000-000031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47625"/>
    <xdr:pic>
      <xdr:nvPicPr>
        <xdr:cNvPr id="50" name="image49.png">
          <a:extLst>
            <a:ext uri="{FF2B5EF4-FFF2-40B4-BE49-F238E27FC236}">
              <a16:creationId xmlns:a16="http://schemas.microsoft.com/office/drawing/2014/main" id="{00000000-0008-0000-0000-000032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47625"/>
    <xdr:pic>
      <xdr:nvPicPr>
        <xdr:cNvPr id="51" name="image50.png">
          <a:extLst>
            <a:ext uri="{FF2B5EF4-FFF2-40B4-BE49-F238E27FC236}">
              <a16:creationId xmlns:a16="http://schemas.microsoft.com/office/drawing/2014/main" id="{00000000-0008-0000-0000-000033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47625"/>
    <xdr:pic>
      <xdr:nvPicPr>
        <xdr:cNvPr id="52" name="image51.png">
          <a:extLst>
            <a:ext uri="{FF2B5EF4-FFF2-40B4-BE49-F238E27FC236}">
              <a16:creationId xmlns:a16="http://schemas.microsoft.com/office/drawing/2014/main" id="{00000000-0008-0000-0000-00003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180975"/>
    <xdr:pic>
      <xdr:nvPicPr>
        <xdr:cNvPr id="53" name="image52.png">
          <a:extLst>
            <a:ext uri="{FF2B5EF4-FFF2-40B4-BE49-F238E27FC236}">
              <a16:creationId xmlns:a16="http://schemas.microsoft.com/office/drawing/2014/main" id="{00000000-0008-0000-0000-000035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47625"/>
    <xdr:pic>
      <xdr:nvPicPr>
        <xdr:cNvPr id="54" name="image53.png">
          <a:extLst>
            <a:ext uri="{FF2B5EF4-FFF2-40B4-BE49-F238E27FC236}">
              <a16:creationId xmlns:a16="http://schemas.microsoft.com/office/drawing/2014/main" id="{00000000-0008-0000-0000-000036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47625"/>
    <xdr:pic>
      <xdr:nvPicPr>
        <xdr:cNvPr id="55" name="image54.png">
          <a:extLst>
            <a:ext uri="{FF2B5EF4-FFF2-40B4-BE49-F238E27FC236}">
              <a16:creationId xmlns:a16="http://schemas.microsoft.com/office/drawing/2014/main" id="{00000000-0008-0000-0000-000037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47625"/>
    <xdr:pic>
      <xdr:nvPicPr>
        <xdr:cNvPr id="56" name="image55.png">
          <a:extLst>
            <a:ext uri="{FF2B5EF4-FFF2-40B4-BE49-F238E27FC236}">
              <a16:creationId xmlns:a16="http://schemas.microsoft.com/office/drawing/2014/main" id="{00000000-0008-0000-0000-000038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47625"/>
    <xdr:pic>
      <xdr:nvPicPr>
        <xdr:cNvPr id="57" name="image56.png">
          <a:extLst>
            <a:ext uri="{FF2B5EF4-FFF2-40B4-BE49-F238E27FC236}">
              <a16:creationId xmlns:a16="http://schemas.microsoft.com/office/drawing/2014/main" id="{00000000-0008-0000-0000-000039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47625"/>
    <xdr:pic>
      <xdr:nvPicPr>
        <xdr:cNvPr id="58" name="image57.png">
          <a:extLst>
            <a:ext uri="{FF2B5EF4-FFF2-40B4-BE49-F238E27FC236}">
              <a16:creationId xmlns:a16="http://schemas.microsoft.com/office/drawing/2014/main" id="{00000000-0008-0000-0000-00003A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47625"/>
    <xdr:pic>
      <xdr:nvPicPr>
        <xdr:cNvPr id="59" name="image58.png">
          <a:extLst>
            <a:ext uri="{FF2B5EF4-FFF2-40B4-BE49-F238E27FC236}">
              <a16:creationId xmlns:a16="http://schemas.microsoft.com/office/drawing/2014/main" id="{00000000-0008-0000-0000-00003B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190500"/>
    <xdr:pic>
      <xdr:nvPicPr>
        <xdr:cNvPr id="60" name="image59.png">
          <a:extLst>
            <a:ext uri="{FF2B5EF4-FFF2-40B4-BE49-F238E27FC236}">
              <a16:creationId xmlns:a16="http://schemas.microsoft.com/office/drawing/2014/main" id="{00000000-0008-0000-0000-00003C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190500"/>
    <xdr:pic>
      <xdr:nvPicPr>
        <xdr:cNvPr id="61" name="image60.png">
          <a:extLst>
            <a:ext uri="{FF2B5EF4-FFF2-40B4-BE49-F238E27FC236}">
              <a16:creationId xmlns:a16="http://schemas.microsoft.com/office/drawing/2014/main" id="{00000000-0008-0000-0000-00003D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190500"/>
    <xdr:pic>
      <xdr:nvPicPr>
        <xdr:cNvPr id="62" name="image61.png">
          <a:extLst>
            <a:ext uri="{FF2B5EF4-FFF2-40B4-BE49-F238E27FC236}">
              <a16:creationId xmlns:a16="http://schemas.microsoft.com/office/drawing/2014/main" id="{00000000-0008-0000-0000-00003E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238125"/>
    <xdr:pic>
      <xdr:nvPicPr>
        <xdr:cNvPr id="63" name="image62.png">
          <a:extLst>
            <a:ext uri="{FF2B5EF4-FFF2-40B4-BE49-F238E27FC236}">
              <a16:creationId xmlns:a16="http://schemas.microsoft.com/office/drawing/2014/main" id="{00000000-0008-0000-0000-00003F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190500"/>
    <xdr:pic>
      <xdr:nvPicPr>
        <xdr:cNvPr id="64" name="image63.png">
          <a:extLst>
            <a:ext uri="{FF2B5EF4-FFF2-40B4-BE49-F238E27FC236}">
              <a16:creationId xmlns:a16="http://schemas.microsoft.com/office/drawing/2014/main" id="{00000000-0008-0000-0000-000040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190500"/>
    <xdr:pic>
      <xdr:nvPicPr>
        <xdr:cNvPr id="65" name="image64.png">
          <a:extLst>
            <a:ext uri="{FF2B5EF4-FFF2-40B4-BE49-F238E27FC236}">
              <a16:creationId xmlns:a16="http://schemas.microsoft.com/office/drawing/2014/main" id="{00000000-0008-0000-0000-000041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190500"/>
    <xdr:pic>
      <xdr:nvPicPr>
        <xdr:cNvPr id="66" name="image65.png">
          <a:extLst>
            <a:ext uri="{FF2B5EF4-FFF2-40B4-BE49-F238E27FC236}">
              <a16:creationId xmlns:a16="http://schemas.microsoft.com/office/drawing/2014/main" id="{00000000-0008-0000-0000-000042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190500"/>
    <xdr:pic>
      <xdr:nvPicPr>
        <xdr:cNvPr id="67" name="image66.png">
          <a:extLst>
            <a:ext uri="{FF2B5EF4-FFF2-40B4-BE49-F238E27FC236}">
              <a16:creationId xmlns:a16="http://schemas.microsoft.com/office/drawing/2014/main" id="{00000000-0008-0000-0000-000043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190500"/>
    <xdr:pic>
      <xdr:nvPicPr>
        <xdr:cNvPr id="68" name="image67.png">
          <a:extLst>
            <a:ext uri="{FF2B5EF4-FFF2-40B4-BE49-F238E27FC236}">
              <a16:creationId xmlns:a16="http://schemas.microsoft.com/office/drawing/2014/main" id="{00000000-0008-0000-0000-00004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190500"/>
    <xdr:pic>
      <xdr:nvPicPr>
        <xdr:cNvPr id="69" name="image68.png">
          <a:extLst>
            <a:ext uri="{FF2B5EF4-FFF2-40B4-BE49-F238E27FC236}">
              <a16:creationId xmlns:a16="http://schemas.microsoft.com/office/drawing/2014/main" id="{00000000-0008-0000-0000-000045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190500"/>
    <xdr:pic>
      <xdr:nvPicPr>
        <xdr:cNvPr id="70" name="image69.png">
          <a:extLst>
            <a:ext uri="{FF2B5EF4-FFF2-40B4-BE49-F238E27FC236}">
              <a16:creationId xmlns:a16="http://schemas.microsoft.com/office/drawing/2014/main" id="{00000000-0008-0000-0000-000046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190500"/>
    <xdr:pic>
      <xdr:nvPicPr>
        <xdr:cNvPr id="71" name="image70.png">
          <a:extLst>
            <a:ext uri="{FF2B5EF4-FFF2-40B4-BE49-F238E27FC236}">
              <a16:creationId xmlns:a16="http://schemas.microsoft.com/office/drawing/2014/main" id="{00000000-0008-0000-0000-000047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190500"/>
    <xdr:pic>
      <xdr:nvPicPr>
        <xdr:cNvPr id="72" name="image71.png">
          <a:extLst>
            <a:ext uri="{FF2B5EF4-FFF2-40B4-BE49-F238E27FC236}">
              <a16:creationId xmlns:a16="http://schemas.microsoft.com/office/drawing/2014/main" id="{00000000-0008-0000-0000-000048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190500"/>
    <xdr:pic>
      <xdr:nvPicPr>
        <xdr:cNvPr id="73" name="image72.png">
          <a:extLst>
            <a:ext uri="{FF2B5EF4-FFF2-40B4-BE49-F238E27FC236}">
              <a16:creationId xmlns:a16="http://schemas.microsoft.com/office/drawing/2014/main" id="{00000000-0008-0000-0000-000049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238125"/>
    <xdr:pic>
      <xdr:nvPicPr>
        <xdr:cNvPr id="74" name="image73.png">
          <a:extLst>
            <a:ext uri="{FF2B5EF4-FFF2-40B4-BE49-F238E27FC236}">
              <a16:creationId xmlns:a16="http://schemas.microsoft.com/office/drawing/2014/main" id="{00000000-0008-0000-0000-00004A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58</xdr:row>
      <xdr:rowOff>0</xdr:rowOff>
    </xdr:from>
    <xdr:ext cx="47625" cy="190500"/>
    <xdr:pic>
      <xdr:nvPicPr>
        <xdr:cNvPr id="75" name="image74.png">
          <a:extLst>
            <a:ext uri="{FF2B5EF4-FFF2-40B4-BE49-F238E27FC236}">
              <a16:creationId xmlns:a16="http://schemas.microsoft.com/office/drawing/2014/main" id="{00000000-0008-0000-0000-00004B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58</xdr:row>
      <xdr:rowOff>0</xdr:rowOff>
    </xdr:from>
    <xdr:ext cx="47625" cy="190500"/>
    <xdr:pic>
      <xdr:nvPicPr>
        <xdr:cNvPr id="76" name="image75.png">
          <a:extLst>
            <a:ext uri="{FF2B5EF4-FFF2-40B4-BE49-F238E27FC236}">
              <a16:creationId xmlns:a16="http://schemas.microsoft.com/office/drawing/2014/main" id="{00000000-0008-0000-0000-00004C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58</xdr:row>
      <xdr:rowOff>0</xdr:rowOff>
    </xdr:from>
    <xdr:ext cx="47625" cy="190500"/>
    <xdr:pic>
      <xdr:nvPicPr>
        <xdr:cNvPr id="77" name="image76.png">
          <a:extLst>
            <a:ext uri="{FF2B5EF4-FFF2-40B4-BE49-F238E27FC236}">
              <a16:creationId xmlns:a16="http://schemas.microsoft.com/office/drawing/2014/main" id="{00000000-0008-0000-0000-00004D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58</xdr:row>
      <xdr:rowOff>0</xdr:rowOff>
    </xdr:from>
    <xdr:ext cx="47625" cy="190500"/>
    <xdr:pic>
      <xdr:nvPicPr>
        <xdr:cNvPr id="78" name="image77.png">
          <a:extLst>
            <a:ext uri="{FF2B5EF4-FFF2-40B4-BE49-F238E27FC236}">
              <a16:creationId xmlns:a16="http://schemas.microsoft.com/office/drawing/2014/main" id="{00000000-0008-0000-0000-00004E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58</xdr:row>
      <xdr:rowOff>0</xdr:rowOff>
    </xdr:from>
    <xdr:ext cx="47625" cy="190500"/>
    <xdr:pic>
      <xdr:nvPicPr>
        <xdr:cNvPr id="79" name="image78.png">
          <a:extLst>
            <a:ext uri="{FF2B5EF4-FFF2-40B4-BE49-F238E27FC236}">
              <a16:creationId xmlns:a16="http://schemas.microsoft.com/office/drawing/2014/main" id="{00000000-0008-0000-0000-00004F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58</xdr:row>
      <xdr:rowOff>0</xdr:rowOff>
    </xdr:from>
    <xdr:ext cx="47625" cy="190500"/>
    <xdr:pic>
      <xdr:nvPicPr>
        <xdr:cNvPr id="80" name="image79.png">
          <a:extLst>
            <a:ext uri="{FF2B5EF4-FFF2-40B4-BE49-F238E27FC236}">
              <a16:creationId xmlns:a16="http://schemas.microsoft.com/office/drawing/2014/main" id="{00000000-0008-0000-0000-000050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58</xdr:row>
      <xdr:rowOff>0</xdr:rowOff>
    </xdr:from>
    <xdr:ext cx="47625" cy="190500"/>
    <xdr:pic>
      <xdr:nvPicPr>
        <xdr:cNvPr id="81" name="image80.png">
          <a:extLst>
            <a:ext uri="{FF2B5EF4-FFF2-40B4-BE49-F238E27FC236}">
              <a16:creationId xmlns:a16="http://schemas.microsoft.com/office/drawing/2014/main" id="{00000000-0008-0000-0000-000051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58</xdr:row>
      <xdr:rowOff>0</xdr:rowOff>
    </xdr:from>
    <xdr:ext cx="47625" cy="190500"/>
    <xdr:pic>
      <xdr:nvPicPr>
        <xdr:cNvPr id="82" name="image81.png">
          <a:extLst>
            <a:ext uri="{FF2B5EF4-FFF2-40B4-BE49-F238E27FC236}">
              <a16:creationId xmlns:a16="http://schemas.microsoft.com/office/drawing/2014/main" id="{00000000-0008-0000-0000-000052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58</xdr:row>
      <xdr:rowOff>0</xdr:rowOff>
    </xdr:from>
    <xdr:ext cx="47625" cy="190500"/>
    <xdr:pic>
      <xdr:nvPicPr>
        <xdr:cNvPr id="83" name="image82.png">
          <a:extLst>
            <a:ext uri="{FF2B5EF4-FFF2-40B4-BE49-F238E27FC236}">
              <a16:creationId xmlns:a16="http://schemas.microsoft.com/office/drawing/2014/main" id="{00000000-0008-0000-0000-000053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58</xdr:row>
      <xdr:rowOff>0</xdr:rowOff>
    </xdr:from>
    <xdr:ext cx="47625" cy="190500"/>
    <xdr:pic>
      <xdr:nvPicPr>
        <xdr:cNvPr id="84" name="image83.png">
          <a:extLst>
            <a:ext uri="{FF2B5EF4-FFF2-40B4-BE49-F238E27FC236}">
              <a16:creationId xmlns:a16="http://schemas.microsoft.com/office/drawing/2014/main" id="{00000000-0008-0000-0000-00005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58</xdr:row>
      <xdr:rowOff>0</xdr:rowOff>
    </xdr:from>
    <xdr:ext cx="47625" cy="190500"/>
    <xdr:pic>
      <xdr:nvPicPr>
        <xdr:cNvPr id="85" name="image84.png">
          <a:extLst>
            <a:ext uri="{FF2B5EF4-FFF2-40B4-BE49-F238E27FC236}">
              <a16:creationId xmlns:a16="http://schemas.microsoft.com/office/drawing/2014/main" id="{00000000-0008-0000-0000-000055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58</xdr:row>
      <xdr:rowOff>0</xdr:rowOff>
    </xdr:from>
    <xdr:ext cx="47625" cy="190500"/>
    <xdr:pic>
      <xdr:nvPicPr>
        <xdr:cNvPr id="86" name="image85.png">
          <a:extLst>
            <a:ext uri="{FF2B5EF4-FFF2-40B4-BE49-F238E27FC236}">
              <a16:creationId xmlns:a16="http://schemas.microsoft.com/office/drawing/2014/main" id="{00000000-0008-0000-0000-000056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219075"/>
    <xdr:pic>
      <xdr:nvPicPr>
        <xdr:cNvPr id="87" name="image86.png">
          <a:extLst>
            <a:ext uri="{FF2B5EF4-FFF2-40B4-BE49-F238E27FC236}">
              <a16:creationId xmlns:a16="http://schemas.microsoft.com/office/drawing/2014/main" id="{00000000-0008-0000-0000-000057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219075"/>
    <xdr:pic>
      <xdr:nvPicPr>
        <xdr:cNvPr id="88" name="image87.png">
          <a:extLst>
            <a:ext uri="{FF2B5EF4-FFF2-40B4-BE49-F238E27FC236}">
              <a16:creationId xmlns:a16="http://schemas.microsoft.com/office/drawing/2014/main" id="{00000000-0008-0000-0000-000058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219075"/>
    <xdr:pic>
      <xdr:nvPicPr>
        <xdr:cNvPr id="89" name="image88.png">
          <a:extLst>
            <a:ext uri="{FF2B5EF4-FFF2-40B4-BE49-F238E27FC236}">
              <a16:creationId xmlns:a16="http://schemas.microsoft.com/office/drawing/2014/main" id="{00000000-0008-0000-0000-000059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276225"/>
    <xdr:pic>
      <xdr:nvPicPr>
        <xdr:cNvPr id="90" name="image89.png">
          <a:extLst>
            <a:ext uri="{FF2B5EF4-FFF2-40B4-BE49-F238E27FC236}">
              <a16:creationId xmlns:a16="http://schemas.microsoft.com/office/drawing/2014/main" id="{00000000-0008-0000-0000-00005A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219075"/>
    <xdr:pic>
      <xdr:nvPicPr>
        <xdr:cNvPr id="91" name="image90.png">
          <a:extLst>
            <a:ext uri="{FF2B5EF4-FFF2-40B4-BE49-F238E27FC236}">
              <a16:creationId xmlns:a16="http://schemas.microsoft.com/office/drawing/2014/main" id="{00000000-0008-0000-0000-00005B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219075"/>
    <xdr:pic>
      <xdr:nvPicPr>
        <xdr:cNvPr id="92" name="image91.png">
          <a:extLst>
            <a:ext uri="{FF2B5EF4-FFF2-40B4-BE49-F238E27FC236}">
              <a16:creationId xmlns:a16="http://schemas.microsoft.com/office/drawing/2014/main" id="{00000000-0008-0000-0000-00005C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200025"/>
    <xdr:pic>
      <xdr:nvPicPr>
        <xdr:cNvPr id="93" name="image92.png">
          <a:extLst>
            <a:ext uri="{FF2B5EF4-FFF2-40B4-BE49-F238E27FC236}">
              <a16:creationId xmlns:a16="http://schemas.microsoft.com/office/drawing/2014/main" id="{00000000-0008-0000-0000-00005D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219075"/>
    <xdr:pic>
      <xdr:nvPicPr>
        <xdr:cNvPr id="94" name="image93.png">
          <a:extLst>
            <a:ext uri="{FF2B5EF4-FFF2-40B4-BE49-F238E27FC236}">
              <a16:creationId xmlns:a16="http://schemas.microsoft.com/office/drawing/2014/main" id="{00000000-0008-0000-0000-00005E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219075"/>
    <xdr:pic>
      <xdr:nvPicPr>
        <xdr:cNvPr id="95" name="image94.png">
          <a:extLst>
            <a:ext uri="{FF2B5EF4-FFF2-40B4-BE49-F238E27FC236}">
              <a16:creationId xmlns:a16="http://schemas.microsoft.com/office/drawing/2014/main" id="{00000000-0008-0000-0000-00005F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219075"/>
    <xdr:pic>
      <xdr:nvPicPr>
        <xdr:cNvPr id="96" name="image95.png">
          <a:extLst>
            <a:ext uri="{FF2B5EF4-FFF2-40B4-BE49-F238E27FC236}">
              <a16:creationId xmlns:a16="http://schemas.microsoft.com/office/drawing/2014/main" id="{00000000-0008-0000-0000-000060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219075"/>
    <xdr:pic>
      <xdr:nvPicPr>
        <xdr:cNvPr id="97" name="image96.png">
          <a:extLst>
            <a:ext uri="{FF2B5EF4-FFF2-40B4-BE49-F238E27FC236}">
              <a16:creationId xmlns:a16="http://schemas.microsoft.com/office/drawing/2014/main" id="{00000000-0008-0000-0000-000061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219075"/>
    <xdr:pic>
      <xdr:nvPicPr>
        <xdr:cNvPr id="98" name="image97.png">
          <a:extLst>
            <a:ext uri="{FF2B5EF4-FFF2-40B4-BE49-F238E27FC236}">
              <a16:creationId xmlns:a16="http://schemas.microsoft.com/office/drawing/2014/main" id="{00000000-0008-0000-0000-000062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219075"/>
    <xdr:pic>
      <xdr:nvPicPr>
        <xdr:cNvPr id="99" name="image98.png">
          <a:extLst>
            <a:ext uri="{FF2B5EF4-FFF2-40B4-BE49-F238E27FC236}">
              <a16:creationId xmlns:a16="http://schemas.microsoft.com/office/drawing/2014/main" id="{00000000-0008-0000-0000-000063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219075"/>
    <xdr:pic>
      <xdr:nvPicPr>
        <xdr:cNvPr id="100" name="image99.png">
          <a:extLst>
            <a:ext uri="{FF2B5EF4-FFF2-40B4-BE49-F238E27FC236}">
              <a16:creationId xmlns:a16="http://schemas.microsoft.com/office/drawing/2014/main" id="{00000000-0008-0000-0000-00006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219075"/>
    <xdr:pic>
      <xdr:nvPicPr>
        <xdr:cNvPr id="101" name="image100.png">
          <a:extLst>
            <a:ext uri="{FF2B5EF4-FFF2-40B4-BE49-F238E27FC236}">
              <a16:creationId xmlns:a16="http://schemas.microsoft.com/office/drawing/2014/main" id="{00000000-0008-0000-0000-000065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276225"/>
    <xdr:pic>
      <xdr:nvPicPr>
        <xdr:cNvPr id="102" name="image101.png">
          <a:extLst>
            <a:ext uri="{FF2B5EF4-FFF2-40B4-BE49-F238E27FC236}">
              <a16:creationId xmlns:a16="http://schemas.microsoft.com/office/drawing/2014/main" id="{00000000-0008-0000-0000-000066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190500"/>
    <xdr:pic>
      <xdr:nvPicPr>
        <xdr:cNvPr id="103" name="image102.png">
          <a:extLst>
            <a:ext uri="{FF2B5EF4-FFF2-40B4-BE49-F238E27FC236}">
              <a16:creationId xmlns:a16="http://schemas.microsoft.com/office/drawing/2014/main" id="{00000000-0008-0000-0000-000067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47625"/>
    <xdr:pic>
      <xdr:nvPicPr>
        <xdr:cNvPr id="104" name="image103.png">
          <a:extLst>
            <a:ext uri="{FF2B5EF4-FFF2-40B4-BE49-F238E27FC236}">
              <a16:creationId xmlns:a16="http://schemas.microsoft.com/office/drawing/2014/main" id="{00000000-0008-0000-0000-000068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190500"/>
    <xdr:pic>
      <xdr:nvPicPr>
        <xdr:cNvPr id="105" name="image104.png">
          <a:extLst>
            <a:ext uri="{FF2B5EF4-FFF2-40B4-BE49-F238E27FC236}">
              <a16:creationId xmlns:a16="http://schemas.microsoft.com/office/drawing/2014/main" id="{00000000-0008-0000-0000-000069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47625"/>
    <xdr:pic>
      <xdr:nvPicPr>
        <xdr:cNvPr id="106" name="image105.png">
          <a:extLst>
            <a:ext uri="{FF2B5EF4-FFF2-40B4-BE49-F238E27FC236}">
              <a16:creationId xmlns:a16="http://schemas.microsoft.com/office/drawing/2014/main" id="{00000000-0008-0000-0000-00006A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190500"/>
    <xdr:pic>
      <xdr:nvPicPr>
        <xdr:cNvPr id="107" name="image106.png">
          <a:extLst>
            <a:ext uri="{FF2B5EF4-FFF2-40B4-BE49-F238E27FC236}">
              <a16:creationId xmlns:a16="http://schemas.microsoft.com/office/drawing/2014/main" id="{00000000-0008-0000-0000-00006B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47625"/>
    <xdr:pic>
      <xdr:nvPicPr>
        <xdr:cNvPr id="108" name="image107.png">
          <a:extLst>
            <a:ext uri="{FF2B5EF4-FFF2-40B4-BE49-F238E27FC236}">
              <a16:creationId xmlns:a16="http://schemas.microsoft.com/office/drawing/2014/main" id="{00000000-0008-0000-0000-00006C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238125"/>
    <xdr:pic>
      <xdr:nvPicPr>
        <xdr:cNvPr id="109" name="image108.png">
          <a:extLst>
            <a:ext uri="{FF2B5EF4-FFF2-40B4-BE49-F238E27FC236}">
              <a16:creationId xmlns:a16="http://schemas.microsoft.com/office/drawing/2014/main" id="{00000000-0008-0000-0000-00006D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47625"/>
    <xdr:pic>
      <xdr:nvPicPr>
        <xdr:cNvPr id="110" name="image109.png">
          <a:extLst>
            <a:ext uri="{FF2B5EF4-FFF2-40B4-BE49-F238E27FC236}">
              <a16:creationId xmlns:a16="http://schemas.microsoft.com/office/drawing/2014/main" id="{00000000-0008-0000-0000-00006E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190500"/>
    <xdr:pic>
      <xdr:nvPicPr>
        <xdr:cNvPr id="111" name="image110.png">
          <a:extLst>
            <a:ext uri="{FF2B5EF4-FFF2-40B4-BE49-F238E27FC236}">
              <a16:creationId xmlns:a16="http://schemas.microsoft.com/office/drawing/2014/main" id="{00000000-0008-0000-0000-00006F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47625"/>
    <xdr:pic>
      <xdr:nvPicPr>
        <xdr:cNvPr id="112" name="image111.png">
          <a:extLst>
            <a:ext uri="{FF2B5EF4-FFF2-40B4-BE49-F238E27FC236}">
              <a16:creationId xmlns:a16="http://schemas.microsoft.com/office/drawing/2014/main" id="{00000000-0008-0000-0000-000070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190500"/>
    <xdr:pic>
      <xdr:nvPicPr>
        <xdr:cNvPr id="113" name="image112.png">
          <a:extLst>
            <a:ext uri="{FF2B5EF4-FFF2-40B4-BE49-F238E27FC236}">
              <a16:creationId xmlns:a16="http://schemas.microsoft.com/office/drawing/2014/main" id="{00000000-0008-0000-0000-000071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47625"/>
    <xdr:pic>
      <xdr:nvPicPr>
        <xdr:cNvPr id="114" name="image113.png">
          <a:extLst>
            <a:ext uri="{FF2B5EF4-FFF2-40B4-BE49-F238E27FC236}">
              <a16:creationId xmlns:a16="http://schemas.microsoft.com/office/drawing/2014/main" id="{00000000-0008-0000-0000-000072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180975"/>
    <xdr:pic>
      <xdr:nvPicPr>
        <xdr:cNvPr id="115" name="image114.png">
          <a:extLst>
            <a:ext uri="{FF2B5EF4-FFF2-40B4-BE49-F238E27FC236}">
              <a16:creationId xmlns:a16="http://schemas.microsoft.com/office/drawing/2014/main" id="{00000000-0008-0000-0000-000073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190500"/>
    <xdr:pic>
      <xdr:nvPicPr>
        <xdr:cNvPr id="116" name="image115.png">
          <a:extLst>
            <a:ext uri="{FF2B5EF4-FFF2-40B4-BE49-F238E27FC236}">
              <a16:creationId xmlns:a16="http://schemas.microsoft.com/office/drawing/2014/main" id="{00000000-0008-0000-0000-00007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47625"/>
    <xdr:pic>
      <xdr:nvPicPr>
        <xdr:cNvPr id="117" name="image116.png">
          <a:extLst>
            <a:ext uri="{FF2B5EF4-FFF2-40B4-BE49-F238E27FC236}">
              <a16:creationId xmlns:a16="http://schemas.microsoft.com/office/drawing/2014/main" id="{00000000-0008-0000-0000-000075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190500"/>
    <xdr:pic>
      <xdr:nvPicPr>
        <xdr:cNvPr id="118" name="image117.png">
          <a:extLst>
            <a:ext uri="{FF2B5EF4-FFF2-40B4-BE49-F238E27FC236}">
              <a16:creationId xmlns:a16="http://schemas.microsoft.com/office/drawing/2014/main" id="{00000000-0008-0000-0000-000076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190500"/>
    <xdr:pic>
      <xdr:nvPicPr>
        <xdr:cNvPr id="119" name="image118.png">
          <a:extLst>
            <a:ext uri="{FF2B5EF4-FFF2-40B4-BE49-F238E27FC236}">
              <a16:creationId xmlns:a16="http://schemas.microsoft.com/office/drawing/2014/main" id="{00000000-0008-0000-0000-000077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47625"/>
    <xdr:pic>
      <xdr:nvPicPr>
        <xdr:cNvPr id="120" name="image119.png">
          <a:extLst>
            <a:ext uri="{FF2B5EF4-FFF2-40B4-BE49-F238E27FC236}">
              <a16:creationId xmlns:a16="http://schemas.microsoft.com/office/drawing/2014/main" id="{00000000-0008-0000-0000-000078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190500"/>
    <xdr:pic>
      <xdr:nvPicPr>
        <xdr:cNvPr id="121" name="image120.png">
          <a:extLst>
            <a:ext uri="{FF2B5EF4-FFF2-40B4-BE49-F238E27FC236}">
              <a16:creationId xmlns:a16="http://schemas.microsoft.com/office/drawing/2014/main" id="{00000000-0008-0000-0000-000079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47625"/>
    <xdr:pic>
      <xdr:nvPicPr>
        <xdr:cNvPr id="122" name="image121.png">
          <a:extLst>
            <a:ext uri="{FF2B5EF4-FFF2-40B4-BE49-F238E27FC236}">
              <a16:creationId xmlns:a16="http://schemas.microsoft.com/office/drawing/2014/main" id="{00000000-0008-0000-0000-00007A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190500"/>
    <xdr:pic>
      <xdr:nvPicPr>
        <xdr:cNvPr id="123" name="image122.png">
          <a:extLst>
            <a:ext uri="{FF2B5EF4-FFF2-40B4-BE49-F238E27FC236}">
              <a16:creationId xmlns:a16="http://schemas.microsoft.com/office/drawing/2014/main" id="{00000000-0008-0000-0000-00007B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190500"/>
    <xdr:pic>
      <xdr:nvPicPr>
        <xdr:cNvPr id="124" name="image123.png">
          <a:extLst>
            <a:ext uri="{FF2B5EF4-FFF2-40B4-BE49-F238E27FC236}">
              <a16:creationId xmlns:a16="http://schemas.microsoft.com/office/drawing/2014/main" id="{00000000-0008-0000-0000-00007C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47625"/>
    <xdr:pic>
      <xdr:nvPicPr>
        <xdr:cNvPr id="125" name="image124.png">
          <a:extLst>
            <a:ext uri="{FF2B5EF4-FFF2-40B4-BE49-F238E27FC236}">
              <a16:creationId xmlns:a16="http://schemas.microsoft.com/office/drawing/2014/main" id="{00000000-0008-0000-0000-00007D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190500"/>
    <xdr:pic>
      <xdr:nvPicPr>
        <xdr:cNvPr id="126" name="image125.png">
          <a:extLst>
            <a:ext uri="{FF2B5EF4-FFF2-40B4-BE49-F238E27FC236}">
              <a16:creationId xmlns:a16="http://schemas.microsoft.com/office/drawing/2014/main" id="{00000000-0008-0000-0000-00007E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47625"/>
    <xdr:pic>
      <xdr:nvPicPr>
        <xdr:cNvPr id="127" name="image126.png">
          <a:extLst>
            <a:ext uri="{FF2B5EF4-FFF2-40B4-BE49-F238E27FC236}">
              <a16:creationId xmlns:a16="http://schemas.microsoft.com/office/drawing/2014/main" id="{00000000-0008-0000-0000-00007F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190500"/>
    <xdr:pic>
      <xdr:nvPicPr>
        <xdr:cNvPr id="128" name="image127.png">
          <a:extLst>
            <a:ext uri="{FF2B5EF4-FFF2-40B4-BE49-F238E27FC236}">
              <a16:creationId xmlns:a16="http://schemas.microsoft.com/office/drawing/2014/main" id="{00000000-0008-0000-0000-000080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47625"/>
    <xdr:pic>
      <xdr:nvPicPr>
        <xdr:cNvPr id="129" name="image128.png">
          <a:extLst>
            <a:ext uri="{FF2B5EF4-FFF2-40B4-BE49-F238E27FC236}">
              <a16:creationId xmlns:a16="http://schemas.microsoft.com/office/drawing/2014/main" id="{00000000-0008-0000-0000-000081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238125"/>
    <xdr:pic>
      <xdr:nvPicPr>
        <xdr:cNvPr id="130" name="image129.png">
          <a:extLst>
            <a:ext uri="{FF2B5EF4-FFF2-40B4-BE49-F238E27FC236}">
              <a16:creationId xmlns:a16="http://schemas.microsoft.com/office/drawing/2014/main" id="{00000000-0008-0000-0000-000082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47625"/>
    <xdr:pic>
      <xdr:nvPicPr>
        <xdr:cNvPr id="131" name="image130.png">
          <a:extLst>
            <a:ext uri="{FF2B5EF4-FFF2-40B4-BE49-F238E27FC236}">
              <a16:creationId xmlns:a16="http://schemas.microsoft.com/office/drawing/2014/main" id="{00000000-0008-0000-0000-000083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47625"/>
    <xdr:pic>
      <xdr:nvPicPr>
        <xdr:cNvPr id="132" name="image131.png">
          <a:extLst>
            <a:ext uri="{FF2B5EF4-FFF2-40B4-BE49-F238E27FC236}">
              <a16:creationId xmlns:a16="http://schemas.microsoft.com/office/drawing/2014/main" id="{00000000-0008-0000-0000-00008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47625"/>
    <xdr:pic>
      <xdr:nvPicPr>
        <xdr:cNvPr id="133" name="image132.png">
          <a:extLst>
            <a:ext uri="{FF2B5EF4-FFF2-40B4-BE49-F238E27FC236}">
              <a16:creationId xmlns:a16="http://schemas.microsoft.com/office/drawing/2014/main" id="{00000000-0008-0000-0000-000085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47625"/>
    <xdr:pic>
      <xdr:nvPicPr>
        <xdr:cNvPr id="134" name="image133.png">
          <a:extLst>
            <a:ext uri="{FF2B5EF4-FFF2-40B4-BE49-F238E27FC236}">
              <a16:creationId xmlns:a16="http://schemas.microsoft.com/office/drawing/2014/main" id="{00000000-0008-0000-0000-000086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47625"/>
    <xdr:pic>
      <xdr:nvPicPr>
        <xdr:cNvPr id="135" name="image134.png">
          <a:extLst>
            <a:ext uri="{FF2B5EF4-FFF2-40B4-BE49-F238E27FC236}">
              <a16:creationId xmlns:a16="http://schemas.microsoft.com/office/drawing/2014/main" id="{00000000-0008-0000-0000-000087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47625"/>
    <xdr:pic>
      <xdr:nvPicPr>
        <xdr:cNvPr id="136" name="image135.png">
          <a:extLst>
            <a:ext uri="{FF2B5EF4-FFF2-40B4-BE49-F238E27FC236}">
              <a16:creationId xmlns:a16="http://schemas.microsoft.com/office/drawing/2014/main" id="{00000000-0008-0000-0000-000088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180975"/>
    <xdr:pic>
      <xdr:nvPicPr>
        <xdr:cNvPr id="137" name="image136.png">
          <a:extLst>
            <a:ext uri="{FF2B5EF4-FFF2-40B4-BE49-F238E27FC236}">
              <a16:creationId xmlns:a16="http://schemas.microsoft.com/office/drawing/2014/main" id="{00000000-0008-0000-0000-000089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47625"/>
    <xdr:pic>
      <xdr:nvPicPr>
        <xdr:cNvPr id="138" name="image137.png">
          <a:extLst>
            <a:ext uri="{FF2B5EF4-FFF2-40B4-BE49-F238E27FC236}">
              <a16:creationId xmlns:a16="http://schemas.microsoft.com/office/drawing/2014/main" id="{00000000-0008-0000-0000-00008A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47625"/>
    <xdr:pic>
      <xdr:nvPicPr>
        <xdr:cNvPr id="139" name="image138.png">
          <a:extLst>
            <a:ext uri="{FF2B5EF4-FFF2-40B4-BE49-F238E27FC236}">
              <a16:creationId xmlns:a16="http://schemas.microsoft.com/office/drawing/2014/main" id="{00000000-0008-0000-0000-00008B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47625"/>
    <xdr:pic>
      <xdr:nvPicPr>
        <xdr:cNvPr id="140" name="image139.png">
          <a:extLst>
            <a:ext uri="{FF2B5EF4-FFF2-40B4-BE49-F238E27FC236}">
              <a16:creationId xmlns:a16="http://schemas.microsoft.com/office/drawing/2014/main" id="{00000000-0008-0000-0000-00008C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47625"/>
    <xdr:pic>
      <xdr:nvPicPr>
        <xdr:cNvPr id="141" name="image140.png">
          <a:extLst>
            <a:ext uri="{FF2B5EF4-FFF2-40B4-BE49-F238E27FC236}">
              <a16:creationId xmlns:a16="http://schemas.microsoft.com/office/drawing/2014/main" id="{00000000-0008-0000-0000-00008D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47625"/>
    <xdr:pic>
      <xdr:nvPicPr>
        <xdr:cNvPr id="142" name="image141.png">
          <a:extLst>
            <a:ext uri="{FF2B5EF4-FFF2-40B4-BE49-F238E27FC236}">
              <a16:creationId xmlns:a16="http://schemas.microsoft.com/office/drawing/2014/main" id="{00000000-0008-0000-0000-00008E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47625"/>
    <xdr:pic>
      <xdr:nvPicPr>
        <xdr:cNvPr id="143" name="image142.png">
          <a:extLst>
            <a:ext uri="{FF2B5EF4-FFF2-40B4-BE49-F238E27FC236}">
              <a16:creationId xmlns:a16="http://schemas.microsoft.com/office/drawing/2014/main" id="{00000000-0008-0000-0000-00008F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190500"/>
    <xdr:pic>
      <xdr:nvPicPr>
        <xdr:cNvPr id="144" name="image143.png">
          <a:extLst>
            <a:ext uri="{FF2B5EF4-FFF2-40B4-BE49-F238E27FC236}">
              <a16:creationId xmlns:a16="http://schemas.microsoft.com/office/drawing/2014/main" id="{00000000-0008-0000-0000-000090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190500"/>
    <xdr:pic>
      <xdr:nvPicPr>
        <xdr:cNvPr id="145" name="image144.png">
          <a:extLst>
            <a:ext uri="{FF2B5EF4-FFF2-40B4-BE49-F238E27FC236}">
              <a16:creationId xmlns:a16="http://schemas.microsoft.com/office/drawing/2014/main" id="{00000000-0008-0000-0000-000091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190500"/>
    <xdr:pic>
      <xdr:nvPicPr>
        <xdr:cNvPr id="146" name="image145.png">
          <a:extLst>
            <a:ext uri="{FF2B5EF4-FFF2-40B4-BE49-F238E27FC236}">
              <a16:creationId xmlns:a16="http://schemas.microsoft.com/office/drawing/2014/main" id="{00000000-0008-0000-0000-000092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238125"/>
    <xdr:pic>
      <xdr:nvPicPr>
        <xdr:cNvPr id="147" name="image146.png">
          <a:extLst>
            <a:ext uri="{FF2B5EF4-FFF2-40B4-BE49-F238E27FC236}">
              <a16:creationId xmlns:a16="http://schemas.microsoft.com/office/drawing/2014/main" id="{00000000-0008-0000-0000-000093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190500"/>
    <xdr:pic>
      <xdr:nvPicPr>
        <xdr:cNvPr id="148" name="image147.png">
          <a:extLst>
            <a:ext uri="{FF2B5EF4-FFF2-40B4-BE49-F238E27FC236}">
              <a16:creationId xmlns:a16="http://schemas.microsoft.com/office/drawing/2014/main" id="{00000000-0008-0000-0000-00009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190500"/>
    <xdr:pic>
      <xdr:nvPicPr>
        <xdr:cNvPr id="149" name="image148.png">
          <a:extLst>
            <a:ext uri="{FF2B5EF4-FFF2-40B4-BE49-F238E27FC236}">
              <a16:creationId xmlns:a16="http://schemas.microsoft.com/office/drawing/2014/main" id="{00000000-0008-0000-0000-000095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190500"/>
    <xdr:pic>
      <xdr:nvPicPr>
        <xdr:cNvPr id="150" name="image149.png">
          <a:extLst>
            <a:ext uri="{FF2B5EF4-FFF2-40B4-BE49-F238E27FC236}">
              <a16:creationId xmlns:a16="http://schemas.microsoft.com/office/drawing/2014/main" id="{00000000-0008-0000-0000-000096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190500"/>
    <xdr:pic>
      <xdr:nvPicPr>
        <xdr:cNvPr id="151" name="image150.png">
          <a:extLst>
            <a:ext uri="{FF2B5EF4-FFF2-40B4-BE49-F238E27FC236}">
              <a16:creationId xmlns:a16="http://schemas.microsoft.com/office/drawing/2014/main" id="{00000000-0008-0000-0000-000097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190500"/>
    <xdr:pic>
      <xdr:nvPicPr>
        <xdr:cNvPr id="152" name="image151.png">
          <a:extLst>
            <a:ext uri="{FF2B5EF4-FFF2-40B4-BE49-F238E27FC236}">
              <a16:creationId xmlns:a16="http://schemas.microsoft.com/office/drawing/2014/main" id="{00000000-0008-0000-0000-000098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190500"/>
    <xdr:pic>
      <xdr:nvPicPr>
        <xdr:cNvPr id="153" name="image152.png">
          <a:extLst>
            <a:ext uri="{FF2B5EF4-FFF2-40B4-BE49-F238E27FC236}">
              <a16:creationId xmlns:a16="http://schemas.microsoft.com/office/drawing/2014/main" id="{00000000-0008-0000-0000-000099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190500"/>
    <xdr:pic>
      <xdr:nvPicPr>
        <xdr:cNvPr id="154" name="image153.png">
          <a:extLst>
            <a:ext uri="{FF2B5EF4-FFF2-40B4-BE49-F238E27FC236}">
              <a16:creationId xmlns:a16="http://schemas.microsoft.com/office/drawing/2014/main" id="{00000000-0008-0000-0000-00009A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190500"/>
    <xdr:pic>
      <xdr:nvPicPr>
        <xdr:cNvPr id="155" name="image154.png">
          <a:extLst>
            <a:ext uri="{FF2B5EF4-FFF2-40B4-BE49-F238E27FC236}">
              <a16:creationId xmlns:a16="http://schemas.microsoft.com/office/drawing/2014/main" id="{00000000-0008-0000-0000-00009B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190500"/>
    <xdr:pic>
      <xdr:nvPicPr>
        <xdr:cNvPr id="156" name="image155.png">
          <a:extLst>
            <a:ext uri="{FF2B5EF4-FFF2-40B4-BE49-F238E27FC236}">
              <a16:creationId xmlns:a16="http://schemas.microsoft.com/office/drawing/2014/main" id="{00000000-0008-0000-0000-00009C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190500"/>
    <xdr:pic>
      <xdr:nvPicPr>
        <xdr:cNvPr id="157" name="image156.png">
          <a:extLst>
            <a:ext uri="{FF2B5EF4-FFF2-40B4-BE49-F238E27FC236}">
              <a16:creationId xmlns:a16="http://schemas.microsoft.com/office/drawing/2014/main" id="{00000000-0008-0000-0000-00009D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58</xdr:row>
      <xdr:rowOff>0</xdr:rowOff>
    </xdr:from>
    <xdr:ext cx="47625" cy="238125"/>
    <xdr:pic>
      <xdr:nvPicPr>
        <xdr:cNvPr id="158" name="image157.png">
          <a:extLst>
            <a:ext uri="{FF2B5EF4-FFF2-40B4-BE49-F238E27FC236}">
              <a16:creationId xmlns:a16="http://schemas.microsoft.com/office/drawing/2014/main" id="{00000000-0008-0000-0000-00009E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58</xdr:row>
      <xdr:rowOff>0</xdr:rowOff>
    </xdr:from>
    <xdr:ext cx="47625" cy="190500"/>
    <xdr:pic>
      <xdr:nvPicPr>
        <xdr:cNvPr id="159" name="image158.png">
          <a:extLst>
            <a:ext uri="{FF2B5EF4-FFF2-40B4-BE49-F238E27FC236}">
              <a16:creationId xmlns:a16="http://schemas.microsoft.com/office/drawing/2014/main" id="{00000000-0008-0000-0000-00009F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58</xdr:row>
      <xdr:rowOff>0</xdr:rowOff>
    </xdr:from>
    <xdr:ext cx="47625" cy="190500"/>
    <xdr:pic>
      <xdr:nvPicPr>
        <xdr:cNvPr id="160" name="image159.png">
          <a:extLst>
            <a:ext uri="{FF2B5EF4-FFF2-40B4-BE49-F238E27FC236}">
              <a16:creationId xmlns:a16="http://schemas.microsoft.com/office/drawing/2014/main" id="{00000000-0008-0000-0000-0000A0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58</xdr:row>
      <xdr:rowOff>0</xdr:rowOff>
    </xdr:from>
    <xdr:ext cx="47625" cy="190500"/>
    <xdr:pic>
      <xdr:nvPicPr>
        <xdr:cNvPr id="161" name="image160.png">
          <a:extLst>
            <a:ext uri="{FF2B5EF4-FFF2-40B4-BE49-F238E27FC236}">
              <a16:creationId xmlns:a16="http://schemas.microsoft.com/office/drawing/2014/main" id="{00000000-0008-0000-0000-0000A1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58</xdr:row>
      <xdr:rowOff>0</xdr:rowOff>
    </xdr:from>
    <xdr:ext cx="47625" cy="190500"/>
    <xdr:pic>
      <xdr:nvPicPr>
        <xdr:cNvPr id="162" name="image161.png">
          <a:extLst>
            <a:ext uri="{FF2B5EF4-FFF2-40B4-BE49-F238E27FC236}">
              <a16:creationId xmlns:a16="http://schemas.microsoft.com/office/drawing/2014/main" id="{00000000-0008-0000-0000-0000A2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58</xdr:row>
      <xdr:rowOff>0</xdr:rowOff>
    </xdr:from>
    <xdr:ext cx="47625" cy="190500"/>
    <xdr:pic>
      <xdr:nvPicPr>
        <xdr:cNvPr id="163" name="image162.png">
          <a:extLst>
            <a:ext uri="{FF2B5EF4-FFF2-40B4-BE49-F238E27FC236}">
              <a16:creationId xmlns:a16="http://schemas.microsoft.com/office/drawing/2014/main" id="{00000000-0008-0000-0000-0000A3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58</xdr:row>
      <xdr:rowOff>0</xdr:rowOff>
    </xdr:from>
    <xdr:ext cx="47625" cy="190500"/>
    <xdr:pic>
      <xdr:nvPicPr>
        <xdr:cNvPr id="164" name="image163.png">
          <a:extLst>
            <a:ext uri="{FF2B5EF4-FFF2-40B4-BE49-F238E27FC236}">
              <a16:creationId xmlns:a16="http://schemas.microsoft.com/office/drawing/2014/main" id="{00000000-0008-0000-0000-0000A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58</xdr:row>
      <xdr:rowOff>0</xdr:rowOff>
    </xdr:from>
    <xdr:ext cx="47625" cy="190500"/>
    <xdr:pic>
      <xdr:nvPicPr>
        <xdr:cNvPr id="165" name="image164.png">
          <a:extLst>
            <a:ext uri="{FF2B5EF4-FFF2-40B4-BE49-F238E27FC236}">
              <a16:creationId xmlns:a16="http://schemas.microsoft.com/office/drawing/2014/main" id="{00000000-0008-0000-0000-0000A5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58</xdr:row>
      <xdr:rowOff>0</xdr:rowOff>
    </xdr:from>
    <xdr:ext cx="47625" cy="190500"/>
    <xdr:pic>
      <xdr:nvPicPr>
        <xdr:cNvPr id="166" name="image165.png">
          <a:extLst>
            <a:ext uri="{FF2B5EF4-FFF2-40B4-BE49-F238E27FC236}">
              <a16:creationId xmlns:a16="http://schemas.microsoft.com/office/drawing/2014/main" id="{00000000-0008-0000-0000-0000A6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58</xdr:row>
      <xdr:rowOff>0</xdr:rowOff>
    </xdr:from>
    <xdr:ext cx="47625" cy="190500"/>
    <xdr:pic>
      <xdr:nvPicPr>
        <xdr:cNvPr id="167" name="image166.png">
          <a:extLst>
            <a:ext uri="{FF2B5EF4-FFF2-40B4-BE49-F238E27FC236}">
              <a16:creationId xmlns:a16="http://schemas.microsoft.com/office/drawing/2014/main" id="{00000000-0008-0000-0000-0000A7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58</xdr:row>
      <xdr:rowOff>0</xdr:rowOff>
    </xdr:from>
    <xdr:ext cx="47625" cy="190500"/>
    <xdr:pic>
      <xdr:nvPicPr>
        <xdr:cNvPr id="168" name="image167.png">
          <a:extLst>
            <a:ext uri="{FF2B5EF4-FFF2-40B4-BE49-F238E27FC236}">
              <a16:creationId xmlns:a16="http://schemas.microsoft.com/office/drawing/2014/main" id="{00000000-0008-0000-0000-0000A8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58</xdr:row>
      <xdr:rowOff>0</xdr:rowOff>
    </xdr:from>
    <xdr:ext cx="47625" cy="190500"/>
    <xdr:pic>
      <xdr:nvPicPr>
        <xdr:cNvPr id="169" name="image168.png">
          <a:extLst>
            <a:ext uri="{FF2B5EF4-FFF2-40B4-BE49-F238E27FC236}">
              <a16:creationId xmlns:a16="http://schemas.microsoft.com/office/drawing/2014/main" id="{00000000-0008-0000-0000-0000A9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58</xdr:row>
      <xdr:rowOff>0</xdr:rowOff>
    </xdr:from>
    <xdr:ext cx="47625" cy="190500"/>
    <xdr:pic>
      <xdr:nvPicPr>
        <xdr:cNvPr id="170" name="image169.png">
          <a:extLst>
            <a:ext uri="{FF2B5EF4-FFF2-40B4-BE49-F238E27FC236}">
              <a16:creationId xmlns:a16="http://schemas.microsoft.com/office/drawing/2014/main" id="{00000000-0008-0000-0000-0000AA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58</xdr:row>
      <xdr:rowOff>0</xdr:rowOff>
    </xdr:from>
    <xdr:ext cx="47625" cy="190500"/>
    <xdr:pic>
      <xdr:nvPicPr>
        <xdr:cNvPr id="171" name="image170.png">
          <a:extLst>
            <a:ext uri="{FF2B5EF4-FFF2-40B4-BE49-F238E27FC236}">
              <a16:creationId xmlns:a16="http://schemas.microsoft.com/office/drawing/2014/main" id="{00000000-0008-0000-0000-0000AB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847725</xdr:colOff>
      <xdr:row>1</xdr:row>
      <xdr:rowOff>66675</xdr:rowOff>
    </xdr:from>
    <xdr:ext cx="1362075" cy="1257300"/>
    <xdr:pic>
      <xdr:nvPicPr>
        <xdr:cNvPr id="2" name="image1.png">
          <a:extLst>
            <a:ext uri="{FF2B5EF4-FFF2-40B4-BE49-F238E27FC236}">
              <a16:creationId xmlns:a16="http://schemas.microsoft.com/office/drawing/2014/main" id="{82054760-69F7-43EE-8C00-E3577389A659}"/>
            </a:ext>
          </a:extLst>
        </xdr:cNvPr>
        <xdr:cNvPicPr preferRelativeResize="0"/>
      </xdr:nvPicPr>
      <xdr:blipFill>
        <a:blip xmlns:r="http://schemas.openxmlformats.org/officeDocument/2006/relationships" r:embed="rId1" cstate="print"/>
        <a:stretch>
          <a:fillRect/>
        </a:stretch>
      </xdr:blipFill>
      <xdr:spPr>
        <a:xfrm>
          <a:off x="847725" y="171450"/>
          <a:ext cx="1362075" cy="1257300"/>
        </a:xfrm>
        <a:prstGeom prst="rect">
          <a:avLst/>
        </a:prstGeom>
        <a:noFill/>
      </xdr:spPr>
    </xdr:pic>
    <xdr:clientData fLocksWithSheet="0"/>
  </xdr:oneCellAnchor>
  <xdr:oneCellAnchor>
    <xdr:from>
      <xdr:col>15</xdr:col>
      <xdr:colOff>609600</xdr:colOff>
      <xdr:row>1</xdr:row>
      <xdr:rowOff>95250</xdr:rowOff>
    </xdr:from>
    <xdr:ext cx="1162050" cy="1162050"/>
    <xdr:pic>
      <xdr:nvPicPr>
        <xdr:cNvPr id="3" name="image2.jpg">
          <a:extLst>
            <a:ext uri="{FF2B5EF4-FFF2-40B4-BE49-F238E27FC236}">
              <a16:creationId xmlns:a16="http://schemas.microsoft.com/office/drawing/2014/main" id="{3E0584C9-45F9-44F9-8BE9-0FE62894624D}"/>
            </a:ext>
          </a:extLst>
        </xdr:cNvPr>
        <xdr:cNvPicPr preferRelativeResize="0"/>
      </xdr:nvPicPr>
      <xdr:blipFill>
        <a:blip xmlns:r="http://schemas.openxmlformats.org/officeDocument/2006/relationships" r:embed="rId2" cstate="print"/>
        <a:stretch>
          <a:fillRect/>
        </a:stretch>
      </xdr:blipFill>
      <xdr:spPr>
        <a:xfrm>
          <a:off x="23031450" y="200025"/>
          <a:ext cx="1162050" cy="1162050"/>
        </a:xfrm>
        <a:prstGeom prst="rect">
          <a:avLst/>
        </a:prstGeom>
        <a:noFill/>
      </xdr:spPr>
    </xdr:pic>
    <xdr:clientData fLocksWithSheet="0"/>
  </xdr:oneCellAnchor>
  <xdr:oneCellAnchor>
    <xdr:from>
      <xdr:col>5</xdr:col>
      <xdr:colOff>0</xdr:colOff>
      <xdr:row>58</xdr:row>
      <xdr:rowOff>0</xdr:rowOff>
    </xdr:from>
    <xdr:ext cx="47625" cy="219075"/>
    <xdr:pic>
      <xdr:nvPicPr>
        <xdr:cNvPr id="4" name="image3.png">
          <a:extLst>
            <a:ext uri="{FF2B5EF4-FFF2-40B4-BE49-F238E27FC236}">
              <a16:creationId xmlns:a16="http://schemas.microsoft.com/office/drawing/2014/main" id="{F07E0F86-B12D-4A71-84F2-860AB50A9D7C}"/>
            </a:ext>
          </a:extLst>
        </xdr:cNvPr>
        <xdr:cNvPicPr preferRelativeResize="0"/>
      </xdr:nvPicPr>
      <xdr:blipFill>
        <a:blip xmlns:r="http://schemas.openxmlformats.org/officeDocument/2006/relationships" r:embed="rId3" cstate="print"/>
        <a:stretch>
          <a:fillRect/>
        </a:stretch>
      </xdr:blipFill>
      <xdr:spPr>
        <a:xfrm>
          <a:off x="10106025" y="15097125"/>
          <a:ext cx="47625" cy="219075"/>
        </a:xfrm>
        <a:prstGeom prst="rect">
          <a:avLst/>
        </a:prstGeom>
        <a:noFill/>
      </xdr:spPr>
    </xdr:pic>
    <xdr:clientData fLocksWithSheet="0"/>
  </xdr:oneCellAnchor>
  <xdr:oneCellAnchor>
    <xdr:from>
      <xdr:col>5</xdr:col>
      <xdr:colOff>0</xdr:colOff>
      <xdr:row>58</xdr:row>
      <xdr:rowOff>0</xdr:rowOff>
    </xdr:from>
    <xdr:ext cx="47625" cy="219075"/>
    <xdr:pic>
      <xdr:nvPicPr>
        <xdr:cNvPr id="5" name="image4.png">
          <a:extLst>
            <a:ext uri="{FF2B5EF4-FFF2-40B4-BE49-F238E27FC236}">
              <a16:creationId xmlns:a16="http://schemas.microsoft.com/office/drawing/2014/main" id="{B611E3EF-017D-4264-9A4B-13C9364B4DDC}"/>
            </a:ext>
          </a:extLst>
        </xdr:cNvPr>
        <xdr:cNvPicPr preferRelativeResize="0"/>
      </xdr:nvPicPr>
      <xdr:blipFill>
        <a:blip xmlns:r="http://schemas.openxmlformats.org/officeDocument/2006/relationships" r:embed="rId3" cstate="print"/>
        <a:stretch>
          <a:fillRect/>
        </a:stretch>
      </xdr:blipFill>
      <xdr:spPr>
        <a:xfrm>
          <a:off x="10106025" y="15097125"/>
          <a:ext cx="47625" cy="219075"/>
        </a:xfrm>
        <a:prstGeom prst="rect">
          <a:avLst/>
        </a:prstGeom>
        <a:noFill/>
      </xdr:spPr>
    </xdr:pic>
    <xdr:clientData fLocksWithSheet="0"/>
  </xdr:oneCellAnchor>
  <xdr:oneCellAnchor>
    <xdr:from>
      <xdr:col>5</xdr:col>
      <xdr:colOff>0</xdr:colOff>
      <xdr:row>58</xdr:row>
      <xdr:rowOff>0</xdr:rowOff>
    </xdr:from>
    <xdr:ext cx="47625" cy="219075"/>
    <xdr:pic>
      <xdr:nvPicPr>
        <xdr:cNvPr id="6" name="image5.png">
          <a:extLst>
            <a:ext uri="{FF2B5EF4-FFF2-40B4-BE49-F238E27FC236}">
              <a16:creationId xmlns:a16="http://schemas.microsoft.com/office/drawing/2014/main" id="{50B9A6EF-910E-49DA-AF4F-EE5F9E09F43F}"/>
            </a:ext>
          </a:extLst>
        </xdr:cNvPr>
        <xdr:cNvPicPr preferRelativeResize="0"/>
      </xdr:nvPicPr>
      <xdr:blipFill>
        <a:blip xmlns:r="http://schemas.openxmlformats.org/officeDocument/2006/relationships" r:embed="rId3" cstate="print"/>
        <a:stretch>
          <a:fillRect/>
        </a:stretch>
      </xdr:blipFill>
      <xdr:spPr>
        <a:xfrm>
          <a:off x="10106025" y="15097125"/>
          <a:ext cx="47625" cy="219075"/>
        </a:xfrm>
        <a:prstGeom prst="rect">
          <a:avLst/>
        </a:prstGeom>
        <a:noFill/>
      </xdr:spPr>
    </xdr:pic>
    <xdr:clientData fLocksWithSheet="0"/>
  </xdr:oneCellAnchor>
  <xdr:oneCellAnchor>
    <xdr:from>
      <xdr:col>5</xdr:col>
      <xdr:colOff>0</xdr:colOff>
      <xdr:row>58</xdr:row>
      <xdr:rowOff>0</xdr:rowOff>
    </xdr:from>
    <xdr:ext cx="47625" cy="276225"/>
    <xdr:pic>
      <xdr:nvPicPr>
        <xdr:cNvPr id="7" name="image6.png">
          <a:extLst>
            <a:ext uri="{FF2B5EF4-FFF2-40B4-BE49-F238E27FC236}">
              <a16:creationId xmlns:a16="http://schemas.microsoft.com/office/drawing/2014/main" id="{4D6E54C0-30F0-4ED3-8D2A-844C6949F460}"/>
            </a:ext>
          </a:extLst>
        </xdr:cNvPr>
        <xdr:cNvPicPr preferRelativeResize="0"/>
      </xdr:nvPicPr>
      <xdr:blipFill>
        <a:blip xmlns:r="http://schemas.openxmlformats.org/officeDocument/2006/relationships" r:embed="rId3" cstate="print"/>
        <a:stretch>
          <a:fillRect/>
        </a:stretch>
      </xdr:blipFill>
      <xdr:spPr>
        <a:xfrm>
          <a:off x="10106025" y="15097125"/>
          <a:ext cx="47625" cy="276225"/>
        </a:xfrm>
        <a:prstGeom prst="rect">
          <a:avLst/>
        </a:prstGeom>
        <a:noFill/>
      </xdr:spPr>
    </xdr:pic>
    <xdr:clientData fLocksWithSheet="0"/>
  </xdr:oneCellAnchor>
  <xdr:oneCellAnchor>
    <xdr:from>
      <xdr:col>5</xdr:col>
      <xdr:colOff>0</xdr:colOff>
      <xdr:row>58</xdr:row>
      <xdr:rowOff>0</xdr:rowOff>
    </xdr:from>
    <xdr:ext cx="47625" cy="219075"/>
    <xdr:pic>
      <xdr:nvPicPr>
        <xdr:cNvPr id="8" name="image7.png">
          <a:extLst>
            <a:ext uri="{FF2B5EF4-FFF2-40B4-BE49-F238E27FC236}">
              <a16:creationId xmlns:a16="http://schemas.microsoft.com/office/drawing/2014/main" id="{230C2886-AF07-415C-A977-4A407EECA4AE}"/>
            </a:ext>
          </a:extLst>
        </xdr:cNvPr>
        <xdr:cNvPicPr preferRelativeResize="0"/>
      </xdr:nvPicPr>
      <xdr:blipFill>
        <a:blip xmlns:r="http://schemas.openxmlformats.org/officeDocument/2006/relationships" r:embed="rId3" cstate="print"/>
        <a:stretch>
          <a:fillRect/>
        </a:stretch>
      </xdr:blipFill>
      <xdr:spPr>
        <a:xfrm>
          <a:off x="10106025" y="15097125"/>
          <a:ext cx="47625" cy="219075"/>
        </a:xfrm>
        <a:prstGeom prst="rect">
          <a:avLst/>
        </a:prstGeom>
        <a:noFill/>
      </xdr:spPr>
    </xdr:pic>
    <xdr:clientData fLocksWithSheet="0"/>
  </xdr:oneCellAnchor>
  <xdr:oneCellAnchor>
    <xdr:from>
      <xdr:col>5</xdr:col>
      <xdr:colOff>0</xdr:colOff>
      <xdr:row>58</xdr:row>
      <xdr:rowOff>0</xdr:rowOff>
    </xdr:from>
    <xdr:ext cx="47625" cy="219075"/>
    <xdr:pic>
      <xdr:nvPicPr>
        <xdr:cNvPr id="9" name="image8.png">
          <a:extLst>
            <a:ext uri="{FF2B5EF4-FFF2-40B4-BE49-F238E27FC236}">
              <a16:creationId xmlns:a16="http://schemas.microsoft.com/office/drawing/2014/main" id="{84E513A1-FB8E-4459-891E-AFA92E9EF6B3}"/>
            </a:ext>
          </a:extLst>
        </xdr:cNvPr>
        <xdr:cNvPicPr preferRelativeResize="0"/>
      </xdr:nvPicPr>
      <xdr:blipFill>
        <a:blip xmlns:r="http://schemas.openxmlformats.org/officeDocument/2006/relationships" r:embed="rId3" cstate="print"/>
        <a:stretch>
          <a:fillRect/>
        </a:stretch>
      </xdr:blipFill>
      <xdr:spPr>
        <a:xfrm>
          <a:off x="10106025" y="15097125"/>
          <a:ext cx="47625" cy="219075"/>
        </a:xfrm>
        <a:prstGeom prst="rect">
          <a:avLst/>
        </a:prstGeom>
        <a:noFill/>
      </xdr:spPr>
    </xdr:pic>
    <xdr:clientData fLocksWithSheet="0"/>
  </xdr:oneCellAnchor>
  <xdr:oneCellAnchor>
    <xdr:from>
      <xdr:col>5</xdr:col>
      <xdr:colOff>0</xdr:colOff>
      <xdr:row>58</xdr:row>
      <xdr:rowOff>0</xdr:rowOff>
    </xdr:from>
    <xdr:ext cx="47625" cy="200025"/>
    <xdr:pic>
      <xdr:nvPicPr>
        <xdr:cNvPr id="10" name="image9.png">
          <a:extLst>
            <a:ext uri="{FF2B5EF4-FFF2-40B4-BE49-F238E27FC236}">
              <a16:creationId xmlns:a16="http://schemas.microsoft.com/office/drawing/2014/main" id="{E43DC40B-A16C-4AA2-8E74-3DA0B0681101}"/>
            </a:ext>
          </a:extLst>
        </xdr:cNvPr>
        <xdr:cNvPicPr preferRelativeResize="0"/>
      </xdr:nvPicPr>
      <xdr:blipFill>
        <a:blip xmlns:r="http://schemas.openxmlformats.org/officeDocument/2006/relationships" r:embed="rId3" cstate="print"/>
        <a:stretch>
          <a:fillRect/>
        </a:stretch>
      </xdr:blipFill>
      <xdr:spPr>
        <a:xfrm>
          <a:off x="10106025" y="15097125"/>
          <a:ext cx="47625" cy="200025"/>
        </a:xfrm>
        <a:prstGeom prst="rect">
          <a:avLst/>
        </a:prstGeom>
        <a:noFill/>
      </xdr:spPr>
    </xdr:pic>
    <xdr:clientData fLocksWithSheet="0"/>
  </xdr:oneCellAnchor>
  <xdr:oneCellAnchor>
    <xdr:from>
      <xdr:col>5</xdr:col>
      <xdr:colOff>0</xdr:colOff>
      <xdr:row>58</xdr:row>
      <xdr:rowOff>0</xdr:rowOff>
    </xdr:from>
    <xdr:ext cx="47625" cy="219075"/>
    <xdr:pic>
      <xdr:nvPicPr>
        <xdr:cNvPr id="11" name="image10.png">
          <a:extLst>
            <a:ext uri="{FF2B5EF4-FFF2-40B4-BE49-F238E27FC236}">
              <a16:creationId xmlns:a16="http://schemas.microsoft.com/office/drawing/2014/main" id="{CB5D962B-15CE-4B3F-BD57-3245D468CD51}"/>
            </a:ext>
          </a:extLst>
        </xdr:cNvPr>
        <xdr:cNvPicPr preferRelativeResize="0"/>
      </xdr:nvPicPr>
      <xdr:blipFill>
        <a:blip xmlns:r="http://schemas.openxmlformats.org/officeDocument/2006/relationships" r:embed="rId3" cstate="print"/>
        <a:stretch>
          <a:fillRect/>
        </a:stretch>
      </xdr:blipFill>
      <xdr:spPr>
        <a:xfrm>
          <a:off x="10106025" y="15097125"/>
          <a:ext cx="47625" cy="219075"/>
        </a:xfrm>
        <a:prstGeom prst="rect">
          <a:avLst/>
        </a:prstGeom>
        <a:noFill/>
      </xdr:spPr>
    </xdr:pic>
    <xdr:clientData fLocksWithSheet="0"/>
  </xdr:oneCellAnchor>
  <xdr:oneCellAnchor>
    <xdr:from>
      <xdr:col>5</xdr:col>
      <xdr:colOff>0</xdr:colOff>
      <xdr:row>58</xdr:row>
      <xdr:rowOff>0</xdr:rowOff>
    </xdr:from>
    <xdr:ext cx="47625" cy="219075"/>
    <xdr:pic>
      <xdr:nvPicPr>
        <xdr:cNvPr id="12" name="image11.png">
          <a:extLst>
            <a:ext uri="{FF2B5EF4-FFF2-40B4-BE49-F238E27FC236}">
              <a16:creationId xmlns:a16="http://schemas.microsoft.com/office/drawing/2014/main" id="{30E66FC0-7F51-4A85-89E5-DFDA0E471EFF}"/>
            </a:ext>
          </a:extLst>
        </xdr:cNvPr>
        <xdr:cNvPicPr preferRelativeResize="0"/>
      </xdr:nvPicPr>
      <xdr:blipFill>
        <a:blip xmlns:r="http://schemas.openxmlformats.org/officeDocument/2006/relationships" r:embed="rId3" cstate="print"/>
        <a:stretch>
          <a:fillRect/>
        </a:stretch>
      </xdr:blipFill>
      <xdr:spPr>
        <a:xfrm>
          <a:off x="10106025" y="15097125"/>
          <a:ext cx="47625" cy="219075"/>
        </a:xfrm>
        <a:prstGeom prst="rect">
          <a:avLst/>
        </a:prstGeom>
        <a:noFill/>
      </xdr:spPr>
    </xdr:pic>
    <xdr:clientData fLocksWithSheet="0"/>
  </xdr:oneCellAnchor>
  <xdr:oneCellAnchor>
    <xdr:from>
      <xdr:col>5</xdr:col>
      <xdr:colOff>0</xdr:colOff>
      <xdr:row>58</xdr:row>
      <xdr:rowOff>0</xdr:rowOff>
    </xdr:from>
    <xdr:ext cx="47625" cy="219075"/>
    <xdr:pic>
      <xdr:nvPicPr>
        <xdr:cNvPr id="13" name="image12.png">
          <a:extLst>
            <a:ext uri="{FF2B5EF4-FFF2-40B4-BE49-F238E27FC236}">
              <a16:creationId xmlns:a16="http://schemas.microsoft.com/office/drawing/2014/main" id="{1F899679-E226-4D38-870C-88266FAF4094}"/>
            </a:ext>
          </a:extLst>
        </xdr:cNvPr>
        <xdr:cNvPicPr preferRelativeResize="0"/>
      </xdr:nvPicPr>
      <xdr:blipFill>
        <a:blip xmlns:r="http://schemas.openxmlformats.org/officeDocument/2006/relationships" r:embed="rId3" cstate="print"/>
        <a:stretch>
          <a:fillRect/>
        </a:stretch>
      </xdr:blipFill>
      <xdr:spPr>
        <a:xfrm>
          <a:off x="10106025" y="15097125"/>
          <a:ext cx="47625" cy="219075"/>
        </a:xfrm>
        <a:prstGeom prst="rect">
          <a:avLst/>
        </a:prstGeom>
        <a:noFill/>
      </xdr:spPr>
    </xdr:pic>
    <xdr:clientData fLocksWithSheet="0"/>
  </xdr:oneCellAnchor>
  <xdr:oneCellAnchor>
    <xdr:from>
      <xdr:col>5</xdr:col>
      <xdr:colOff>0</xdr:colOff>
      <xdr:row>58</xdr:row>
      <xdr:rowOff>0</xdr:rowOff>
    </xdr:from>
    <xdr:ext cx="47625" cy="219075"/>
    <xdr:pic>
      <xdr:nvPicPr>
        <xdr:cNvPr id="14" name="image13.png">
          <a:extLst>
            <a:ext uri="{FF2B5EF4-FFF2-40B4-BE49-F238E27FC236}">
              <a16:creationId xmlns:a16="http://schemas.microsoft.com/office/drawing/2014/main" id="{4E90ABA9-0135-46E6-B16F-8A2E58D0CF4E}"/>
            </a:ext>
          </a:extLst>
        </xdr:cNvPr>
        <xdr:cNvPicPr preferRelativeResize="0"/>
      </xdr:nvPicPr>
      <xdr:blipFill>
        <a:blip xmlns:r="http://schemas.openxmlformats.org/officeDocument/2006/relationships" r:embed="rId3" cstate="print"/>
        <a:stretch>
          <a:fillRect/>
        </a:stretch>
      </xdr:blipFill>
      <xdr:spPr>
        <a:xfrm>
          <a:off x="10106025" y="15097125"/>
          <a:ext cx="47625" cy="219075"/>
        </a:xfrm>
        <a:prstGeom prst="rect">
          <a:avLst/>
        </a:prstGeom>
        <a:noFill/>
      </xdr:spPr>
    </xdr:pic>
    <xdr:clientData fLocksWithSheet="0"/>
  </xdr:oneCellAnchor>
  <xdr:oneCellAnchor>
    <xdr:from>
      <xdr:col>5</xdr:col>
      <xdr:colOff>0</xdr:colOff>
      <xdr:row>58</xdr:row>
      <xdr:rowOff>0</xdr:rowOff>
    </xdr:from>
    <xdr:ext cx="47625" cy="219075"/>
    <xdr:pic>
      <xdr:nvPicPr>
        <xdr:cNvPr id="15" name="image14.png">
          <a:extLst>
            <a:ext uri="{FF2B5EF4-FFF2-40B4-BE49-F238E27FC236}">
              <a16:creationId xmlns:a16="http://schemas.microsoft.com/office/drawing/2014/main" id="{C01D7C01-1573-4733-B1B5-98FA3D93C42E}"/>
            </a:ext>
          </a:extLst>
        </xdr:cNvPr>
        <xdr:cNvPicPr preferRelativeResize="0"/>
      </xdr:nvPicPr>
      <xdr:blipFill>
        <a:blip xmlns:r="http://schemas.openxmlformats.org/officeDocument/2006/relationships" r:embed="rId3" cstate="print"/>
        <a:stretch>
          <a:fillRect/>
        </a:stretch>
      </xdr:blipFill>
      <xdr:spPr>
        <a:xfrm>
          <a:off x="10106025" y="15097125"/>
          <a:ext cx="47625" cy="219075"/>
        </a:xfrm>
        <a:prstGeom prst="rect">
          <a:avLst/>
        </a:prstGeom>
        <a:noFill/>
      </xdr:spPr>
    </xdr:pic>
    <xdr:clientData fLocksWithSheet="0"/>
  </xdr:oneCellAnchor>
  <xdr:oneCellAnchor>
    <xdr:from>
      <xdr:col>5</xdr:col>
      <xdr:colOff>0</xdr:colOff>
      <xdr:row>58</xdr:row>
      <xdr:rowOff>0</xdr:rowOff>
    </xdr:from>
    <xdr:ext cx="47625" cy="219075"/>
    <xdr:pic>
      <xdr:nvPicPr>
        <xdr:cNvPr id="16" name="image15.png">
          <a:extLst>
            <a:ext uri="{FF2B5EF4-FFF2-40B4-BE49-F238E27FC236}">
              <a16:creationId xmlns:a16="http://schemas.microsoft.com/office/drawing/2014/main" id="{E5613FEE-751D-4A10-A896-BD9512660406}"/>
            </a:ext>
          </a:extLst>
        </xdr:cNvPr>
        <xdr:cNvPicPr preferRelativeResize="0"/>
      </xdr:nvPicPr>
      <xdr:blipFill>
        <a:blip xmlns:r="http://schemas.openxmlformats.org/officeDocument/2006/relationships" r:embed="rId3" cstate="print"/>
        <a:stretch>
          <a:fillRect/>
        </a:stretch>
      </xdr:blipFill>
      <xdr:spPr>
        <a:xfrm>
          <a:off x="10106025" y="15097125"/>
          <a:ext cx="47625" cy="219075"/>
        </a:xfrm>
        <a:prstGeom prst="rect">
          <a:avLst/>
        </a:prstGeom>
        <a:noFill/>
      </xdr:spPr>
    </xdr:pic>
    <xdr:clientData fLocksWithSheet="0"/>
  </xdr:oneCellAnchor>
  <xdr:oneCellAnchor>
    <xdr:from>
      <xdr:col>5</xdr:col>
      <xdr:colOff>0</xdr:colOff>
      <xdr:row>58</xdr:row>
      <xdr:rowOff>0</xdr:rowOff>
    </xdr:from>
    <xdr:ext cx="47625" cy="219075"/>
    <xdr:pic>
      <xdr:nvPicPr>
        <xdr:cNvPr id="17" name="image16.png">
          <a:extLst>
            <a:ext uri="{FF2B5EF4-FFF2-40B4-BE49-F238E27FC236}">
              <a16:creationId xmlns:a16="http://schemas.microsoft.com/office/drawing/2014/main" id="{23CF75FF-AD6E-4A37-9D0F-C9C186357F8D}"/>
            </a:ext>
          </a:extLst>
        </xdr:cNvPr>
        <xdr:cNvPicPr preferRelativeResize="0"/>
      </xdr:nvPicPr>
      <xdr:blipFill>
        <a:blip xmlns:r="http://schemas.openxmlformats.org/officeDocument/2006/relationships" r:embed="rId3" cstate="print"/>
        <a:stretch>
          <a:fillRect/>
        </a:stretch>
      </xdr:blipFill>
      <xdr:spPr>
        <a:xfrm>
          <a:off x="10106025" y="15097125"/>
          <a:ext cx="47625" cy="219075"/>
        </a:xfrm>
        <a:prstGeom prst="rect">
          <a:avLst/>
        </a:prstGeom>
        <a:noFill/>
      </xdr:spPr>
    </xdr:pic>
    <xdr:clientData fLocksWithSheet="0"/>
  </xdr:oneCellAnchor>
  <xdr:oneCellAnchor>
    <xdr:from>
      <xdr:col>5</xdr:col>
      <xdr:colOff>0</xdr:colOff>
      <xdr:row>58</xdr:row>
      <xdr:rowOff>0</xdr:rowOff>
    </xdr:from>
    <xdr:ext cx="47625" cy="219075"/>
    <xdr:pic>
      <xdr:nvPicPr>
        <xdr:cNvPr id="18" name="image17.png">
          <a:extLst>
            <a:ext uri="{FF2B5EF4-FFF2-40B4-BE49-F238E27FC236}">
              <a16:creationId xmlns:a16="http://schemas.microsoft.com/office/drawing/2014/main" id="{CA90EF59-1050-4A77-A11F-12F1382836D9}"/>
            </a:ext>
          </a:extLst>
        </xdr:cNvPr>
        <xdr:cNvPicPr preferRelativeResize="0"/>
      </xdr:nvPicPr>
      <xdr:blipFill>
        <a:blip xmlns:r="http://schemas.openxmlformats.org/officeDocument/2006/relationships" r:embed="rId3" cstate="print"/>
        <a:stretch>
          <a:fillRect/>
        </a:stretch>
      </xdr:blipFill>
      <xdr:spPr>
        <a:xfrm>
          <a:off x="10106025" y="15097125"/>
          <a:ext cx="47625" cy="219075"/>
        </a:xfrm>
        <a:prstGeom prst="rect">
          <a:avLst/>
        </a:prstGeom>
        <a:noFill/>
      </xdr:spPr>
    </xdr:pic>
    <xdr:clientData fLocksWithSheet="0"/>
  </xdr:oneCellAnchor>
  <xdr:oneCellAnchor>
    <xdr:from>
      <xdr:col>5</xdr:col>
      <xdr:colOff>0</xdr:colOff>
      <xdr:row>58</xdr:row>
      <xdr:rowOff>0</xdr:rowOff>
    </xdr:from>
    <xdr:ext cx="47625" cy="276225"/>
    <xdr:pic>
      <xdr:nvPicPr>
        <xdr:cNvPr id="19" name="image18.png">
          <a:extLst>
            <a:ext uri="{FF2B5EF4-FFF2-40B4-BE49-F238E27FC236}">
              <a16:creationId xmlns:a16="http://schemas.microsoft.com/office/drawing/2014/main" id="{5F92238E-CF91-4682-86D1-0BE1DD12267F}"/>
            </a:ext>
          </a:extLst>
        </xdr:cNvPr>
        <xdr:cNvPicPr preferRelativeResize="0"/>
      </xdr:nvPicPr>
      <xdr:blipFill>
        <a:blip xmlns:r="http://schemas.openxmlformats.org/officeDocument/2006/relationships" r:embed="rId3" cstate="print"/>
        <a:stretch>
          <a:fillRect/>
        </a:stretch>
      </xdr:blipFill>
      <xdr:spPr>
        <a:xfrm>
          <a:off x="10106025" y="15097125"/>
          <a:ext cx="47625" cy="276225"/>
        </a:xfrm>
        <a:prstGeom prst="rect">
          <a:avLst/>
        </a:prstGeom>
        <a:noFill/>
      </xdr:spPr>
    </xdr:pic>
    <xdr:clientData fLocksWithSheet="0"/>
  </xdr:oneCellAnchor>
  <xdr:oneCellAnchor>
    <xdr:from>
      <xdr:col>5</xdr:col>
      <xdr:colOff>0</xdr:colOff>
      <xdr:row>58</xdr:row>
      <xdr:rowOff>0</xdr:rowOff>
    </xdr:from>
    <xdr:ext cx="47625" cy="190500"/>
    <xdr:pic>
      <xdr:nvPicPr>
        <xdr:cNvPr id="20" name="image19.png">
          <a:extLst>
            <a:ext uri="{FF2B5EF4-FFF2-40B4-BE49-F238E27FC236}">
              <a16:creationId xmlns:a16="http://schemas.microsoft.com/office/drawing/2014/main" id="{F5445134-5BB1-4C21-B7E8-DCBB0AC47E37}"/>
            </a:ext>
          </a:extLst>
        </xdr:cNvPr>
        <xdr:cNvPicPr preferRelativeResize="0"/>
      </xdr:nvPicPr>
      <xdr:blipFill>
        <a:blip xmlns:r="http://schemas.openxmlformats.org/officeDocument/2006/relationships" r:embed="rId3"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58</xdr:row>
      <xdr:rowOff>0</xdr:rowOff>
    </xdr:from>
    <xdr:ext cx="47625" cy="47625"/>
    <xdr:pic>
      <xdr:nvPicPr>
        <xdr:cNvPr id="21" name="image20.png">
          <a:extLst>
            <a:ext uri="{FF2B5EF4-FFF2-40B4-BE49-F238E27FC236}">
              <a16:creationId xmlns:a16="http://schemas.microsoft.com/office/drawing/2014/main" id="{7C2EAB75-1498-4502-A3D6-D2C3ADC674C6}"/>
            </a:ext>
          </a:extLst>
        </xdr:cNvPr>
        <xdr:cNvPicPr preferRelativeResize="0"/>
      </xdr:nvPicPr>
      <xdr:blipFill>
        <a:blip xmlns:r="http://schemas.openxmlformats.org/officeDocument/2006/relationships" r:embed="rId3"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58</xdr:row>
      <xdr:rowOff>0</xdr:rowOff>
    </xdr:from>
    <xdr:ext cx="47625" cy="190500"/>
    <xdr:pic>
      <xdr:nvPicPr>
        <xdr:cNvPr id="22" name="image21.png">
          <a:extLst>
            <a:ext uri="{FF2B5EF4-FFF2-40B4-BE49-F238E27FC236}">
              <a16:creationId xmlns:a16="http://schemas.microsoft.com/office/drawing/2014/main" id="{C55B485E-0CE8-450A-85D3-5E3FE8F2528D}"/>
            </a:ext>
          </a:extLst>
        </xdr:cNvPr>
        <xdr:cNvPicPr preferRelativeResize="0"/>
      </xdr:nvPicPr>
      <xdr:blipFill>
        <a:blip xmlns:r="http://schemas.openxmlformats.org/officeDocument/2006/relationships" r:embed="rId3"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58</xdr:row>
      <xdr:rowOff>0</xdr:rowOff>
    </xdr:from>
    <xdr:ext cx="47625" cy="47625"/>
    <xdr:pic>
      <xdr:nvPicPr>
        <xdr:cNvPr id="23" name="image22.png">
          <a:extLst>
            <a:ext uri="{FF2B5EF4-FFF2-40B4-BE49-F238E27FC236}">
              <a16:creationId xmlns:a16="http://schemas.microsoft.com/office/drawing/2014/main" id="{2F7BCA55-1E05-4B64-BC43-975EE86D0F2F}"/>
            </a:ext>
          </a:extLst>
        </xdr:cNvPr>
        <xdr:cNvPicPr preferRelativeResize="0"/>
      </xdr:nvPicPr>
      <xdr:blipFill>
        <a:blip xmlns:r="http://schemas.openxmlformats.org/officeDocument/2006/relationships" r:embed="rId3"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58</xdr:row>
      <xdr:rowOff>0</xdr:rowOff>
    </xdr:from>
    <xdr:ext cx="47625" cy="190500"/>
    <xdr:pic>
      <xdr:nvPicPr>
        <xdr:cNvPr id="24" name="image23.png">
          <a:extLst>
            <a:ext uri="{FF2B5EF4-FFF2-40B4-BE49-F238E27FC236}">
              <a16:creationId xmlns:a16="http://schemas.microsoft.com/office/drawing/2014/main" id="{7F22A1C4-2669-4F7F-8641-0754CB0DB275}"/>
            </a:ext>
          </a:extLst>
        </xdr:cNvPr>
        <xdr:cNvPicPr preferRelativeResize="0"/>
      </xdr:nvPicPr>
      <xdr:blipFill>
        <a:blip xmlns:r="http://schemas.openxmlformats.org/officeDocument/2006/relationships" r:embed="rId3"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58</xdr:row>
      <xdr:rowOff>0</xdr:rowOff>
    </xdr:from>
    <xdr:ext cx="47625" cy="47625"/>
    <xdr:pic>
      <xdr:nvPicPr>
        <xdr:cNvPr id="25" name="image24.png">
          <a:extLst>
            <a:ext uri="{FF2B5EF4-FFF2-40B4-BE49-F238E27FC236}">
              <a16:creationId xmlns:a16="http://schemas.microsoft.com/office/drawing/2014/main" id="{129ECF4E-D90A-450C-B339-14E2DC4F4E9B}"/>
            </a:ext>
          </a:extLst>
        </xdr:cNvPr>
        <xdr:cNvPicPr preferRelativeResize="0"/>
      </xdr:nvPicPr>
      <xdr:blipFill>
        <a:blip xmlns:r="http://schemas.openxmlformats.org/officeDocument/2006/relationships" r:embed="rId3"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58</xdr:row>
      <xdr:rowOff>0</xdr:rowOff>
    </xdr:from>
    <xdr:ext cx="47625" cy="238125"/>
    <xdr:pic>
      <xdr:nvPicPr>
        <xdr:cNvPr id="26" name="image25.png">
          <a:extLst>
            <a:ext uri="{FF2B5EF4-FFF2-40B4-BE49-F238E27FC236}">
              <a16:creationId xmlns:a16="http://schemas.microsoft.com/office/drawing/2014/main" id="{B9CA7EFC-919B-4462-A9F5-6B7014116C94}"/>
            </a:ext>
          </a:extLst>
        </xdr:cNvPr>
        <xdr:cNvPicPr preferRelativeResize="0"/>
      </xdr:nvPicPr>
      <xdr:blipFill>
        <a:blip xmlns:r="http://schemas.openxmlformats.org/officeDocument/2006/relationships" r:embed="rId3" cstate="print"/>
        <a:stretch>
          <a:fillRect/>
        </a:stretch>
      </xdr:blipFill>
      <xdr:spPr>
        <a:xfrm>
          <a:off x="10106025" y="15097125"/>
          <a:ext cx="47625" cy="238125"/>
        </a:xfrm>
        <a:prstGeom prst="rect">
          <a:avLst/>
        </a:prstGeom>
        <a:noFill/>
      </xdr:spPr>
    </xdr:pic>
    <xdr:clientData fLocksWithSheet="0"/>
  </xdr:oneCellAnchor>
  <xdr:oneCellAnchor>
    <xdr:from>
      <xdr:col>5</xdr:col>
      <xdr:colOff>0</xdr:colOff>
      <xdr:row>58</xdr:row>
      <xdr:rowOff>0</xdr:rowOff>
    </xdr:from>
    <xdr:ext cx="47625" cy="47625"/>
    <xdr:pic>
      <xdr:nvPicPr>
        <xdr:cNvPr id="27" name="image26.png">
          <a:extLst>
            <a:ext uri="{FF2B5EF4-FFF2-40B4-BE49-F238E27FC236}">
              <a16:creationId xmlns:a16="http://schemas.microsoft.com/office/drawing/2014/main" id="{E8C72FCC-A3F1-4A73-9167-0E0290CCE6A5}"/>
            </a:ext>
          </a:extLst>
        </xdr:cNvPr>
        <xdr:cNvPicPr preferRelativeResize="0"/>
      </xdr:nvPicPr>
      <xdr:blipFill>
        <a:blip xmlns:r="http://schemas.openxmlformats.org/officeDocument/2006/relationships" r:embed="rId3"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58</xdr:row>
      <xdr:rowOff>0</xdr:rowOff>
    </xdr:from>
    <xdr:ext cx="47625" cy="190500"/>
    <xdr:pic>
      <xdr:nvPicPr>
        <xdr:cNvPr id="28" name="image27.png">
          <a:extLst>
            <a:ext uri="{FF2B5EF4-FFF2-40B4-BE49-F238E27FC236}">
              <a16:creationId xmlns:a16="http://schemas.microsoft.com/office/drawing/2014/main" id="{1C7AFAE2-81A8-4AEE-9376-ED53DFE94A72}"/>
            </a:ext>
          </a:extLst>
        </xdr:cNvPr>
        <xdr:cNvPicPr preferRelativeResize="0"/>
      </xdr:nvPicPr>
      <xdr:blipFill>
        <a:blip xmlns:r="http://schemas.openxmlformats.org/officeDocument/2006/relationships" r:embed="rId3"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58</xdr:row>
      <xdr:rowOff>0</xdr:rowOff>
    </xdr:from>
    <xdr:ext cx="47625" cy="47625"/>
    <xdr:pic>
      <xdr:nvPicPr>
        <xdr:cNvPr id="29" name="image28.png">
          <a:extLst>
            <a:ext uri="{FF2B5EF4-FFF2-40B4-BE49-F238E27FC236}">
              <a16:creationId xmlns:a16="http://schemas.microsoft.com/office/drawing/2014/main" id="{E0407411-4092-4E0E-81A7-964CF8239C98}"/>
            </a:ext>
          </a:extLst>
        </xdr:cNvPr>
        <xdr:cNvPicPr preferRelativeResize="0"/>
      </xdr:nvPicPr>
      <xdr:blipFill>
        <a:blip xmlns:r="http://schemas.openxmlformats.org/officeDocument/2006/relationships" r:embed="rId3"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58</xdr:row>
      <xdr:rowOff>0</xdr:rowOff>
    </xdr:from>
    <xdr:ext cx="47625" cy="190500"/>
    <xdr:pic>
      <xdr:nvPicPr>
        <xdr:cNvPr id="30" name="image29.png">
          <a:extLst>
            <a:ext uri="{FF2B5EF4-FFF2-40B4-BE49-F238E27FC236}">
              <a16:creationId xmlns:a16="http://schemas.microsoft.com/office/drawing/2014/main" id="{C56D64FC-8F1E-4EB3-AAC3-6B160454670E}"/>
            </a:ext>
          </a:extLst>
        </xdr:cNvPr>
        <xdr:cNvPicPr preferRelativeResize="0"/>
      </xdr:nvPicPr>
      <xdr:blipFill>
        <a:blip xmlns:r="http://schemas.openxmlformats.org/officeDocument/2006/relationships" r:embed="rId3"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58</xdr:row>
      <xdr:rowOff>0</xdr:rowOff>
    </xdr:from>
    <xdr:ext cx="47625" cy="47625"/>
    <xdr:pic>
      <xdr:nvPicPr>
        <xdr:cNvPr id="31" name="image30.png">
          <a:extLst>
            <a:ext uri="{FF2B5EF4-FFF2-40B4-BE49-F238E27FC236}">
              <a16:creationId xmlns:a16="http://schemas.microsoft.com/office/drawing/2014/main" id="{8F8D5872-CE74-4456-9A83-F0316AD48D13}"/>
            </a:ext>
          </a:extLst>
        </xdr:cNvPr>
        <xdr:cNvPicPr preferRelativeResize="0"/>
      </xdr:nvPicPr>
      <xdr:blipFill>
        <a:blip xmlns:r="http://schemas.openxmlformats.org/officeDocument/2006/relationships" r:embed="rId3"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58</xdr:row>
      <xdr:rowOff>0</xdr:rowOff>
    </xdr:from>
    <xdr:ext cx="47625" cy="180975"/>
    <xdr:pic>
      <xdr:nvPicPr>
        <xdr:cNvPr id="32" name="image31.png">
          <a:extLst>
            <a:ext uri="{FF2B5EF4-FFF2-40B4-BE49-F238E27FC236}">
              <a16:creationId xmlns:a16="http://schemas.microsoft.com/office/drawing/2014/main" id="{2118951A-06B0-44FA-91AF-FF820495BAA3}"/>
            </a:ext>
          </a:extLst>
        </xdr:cNvPr>
        <xdr:cNvPicPr preferRelativeResize="0"/>
      </xdr:nvPicPr>
      <xdr:blipFill>
        <a:blip xmlns:r="http://schemas.openxmlformats.org/officeDocument/2006/relationships" r:embed="rId3" cstate="print"/>
        <a:stretch>
          <a:fillRect/>
        </a:stretch>
      </xdr:blipFill>
      <xdr:spPr>
        <a:xfrm>
          <a:off x="10106025" y="15097125"/>
          <a:ext cx="47625" cy="180975"/>
        </a:xfrm>
        <a:prstGeom prst="rect">
          <a:avLst/>
        </a:prstGeom>
        <a:noFill/>
      </xdr:spPr>
    </xdr:pic>
    <xdr:clientData fLocksWithSheet="0"/>
  </xdr:oneCellAnchor>
  <xdr:oneCellAnchor>
    <xdr:from>
      <xdr:col>5</xdr:col>
      <xdr:colOff>0</xdr:colOff>
      <xdr:row>58</xdr:row>
      <xdr:rowOff>0</xdr:rowOff>
    </xdr:from>
    <xdr:ext cx="47625" cy="190500"/>
    <xdr:pic>
      <xdr:nvPicPr>
        <xdr:cNvPr id="33" name="image32.png">
          <a:extLst>
            <a:ext uri="{FF2B5EF4-FFF2-40B4-BE49-F238E27FC236}">
              <a16:creationId xmlns:a16="http://schemas.microsoft.com/office/drawing/2014/main" id="{F9C678E4-7B48-46B6-A928-B7AD1D30D829}"/>
            </a:ext>
          </a:extLst>
        </xdr:cNvPr>
        <xdr:cNvPicPr preferRelativeResize="0"/>
      </xdr:nvPicPr>
      <xdr:blipFill>
        <a:blip xmlns:r="http://schemas.openxmlformats.org/officeDocument/2006/relationships" r:embed="rId3"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58</xdr:row>
      <xdr:rowOff>0</xdr:rowOff>
    </xdr:from>
    <xdr:ext cx="47625" cy="47625"/>
    <xdr:pic>
      <xdr:nvPicPr>
        <xdr:cNvPr id="34" name="image33.png">
          <a:extLst>
            <a:ext uri="{FF2B5EF4-FFF2-40B4-BE49-F238E27FC236}">
              <a16:creationId xmlns:a16="http://schemas.microsoft.com/office/drawing/2014/main" id="{A48EF48F-B149-4BBC-B4DF-E7B4F9F3C6DF}"/>
            </a:ext>
          </a:extLst>
        </xdr:cNvPr>
        <xdr:cNvPicPr preferRelativeResize="0"/>
      </xdr:nvPicPr>
      <xdr:blipFill>
        <a:blip xmlns:r="http://schemas.openxmlformats.org/officeDocument/2006/relationships" r:embed="rId3"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58</xdr:row>
      <xdr:rowOff>0</xdr:rowOff>
    </xdr:from>
    <xdr:ext cx="47625" cy="190500"/>
    <xdr:pic>
      <xdr:nvPicPr>
        <xdr:cNvPr id="35" name="image34.png">
          <a:extLst>
            <a:ext uri="{FF2B5EF4-FFF2-40B4-BE49-F238E27FC236}">
              <a16:creationId xmlns:a16="http://schemas.microsoft.com/office/drawing/2014/main" id="{9B1A6426-2045-46B2-8230-CAE8E2A5421E}"/>
            </a:ext>
          </a:extLst>
        </xdr:cNvPr>
        <xdr:cNvPicPr preferRelativeResize="0"/>
      </xdr:nvPicPr>
      <xdr:blipFill>
        <a:blip xmlns:r="http://schemas.openxmlformats.org/officeDocument/2006/relationships" r:embed="rId3"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58</xdr:row>
      <xdr:rowOff>0</xdr:rowOff>
    </xdr:from>
    <xdr:ext cx="47625" cy="190500"/>
    <xdr:pic>
      <xdr:nvPicPr>
        <xdr:cNvPr id="36" name="image35.png">
          <a:extLst>
            <a:ext uri="{FF2B5EF4-FFF2-40B4-BE49-F238E27FC236}">
              <a16:creationId xmlns:a16="http://schemas.microsoft.com/office/drawing/2014/main" id="{C1B09641-C99E-4C77-A453-9167397620CA}"/>
            </a:ext>
          </a:extLst>
        </xdr:cNvPr>
        <xdr:cNvPicPr preferRelativeResize="0"/>
      </xdr:nvPicPr>
      <xdr:blipFill>
        <a:blip xmlns:r="http://schemas.openxmlformats.org/officeDocument/2006/relationships" r:embed="rId3"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58</xdr:row>
      <xdr:rowOff>0</xdr:rowOff>
    </xdr:from>
    <xdr:ext cx="47625" cy="47625"/>
    <xdr:pic>
      <xdr:nvPicPr>
        <xdr:cNvPr id="37" name="image36.png">
          <a:extLst>
            <a:ext uri="{FF2B5EF4-FFF2-40B4-BE49-F238E27FC236}">
              <a16:creationId xmlns:a16="http://schemas.microsoft.com/office/drawing/2014/main" id="{0BD4D70A-A823-4D57-9413-BA9533160C44}"/>
            </a:ext>
          </a:extLst>
        </xdr:cNvPr>
        <xdr:cNvPicPr preferRelativeResize="0"/>
      </xdr:nvPicPr>
      <xdr:blipFill>
        <a:blip xmlns:r="http://schemas.openxmlformats.org/officeDocument/2006/relationships" r:embed="rId3"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58</xdr:row>
      <xdr:rowOff>0</xdr:rowOff>
    </xdr:from>
    <xdr:ext cx="47625" cy="190500"/>
    <xdr:pic>
      <xdr:nvPicPr>
        <xdr:cNvPr id="38" name="image37.png">
          <a:extLst>
            <a:ext uri="{FF2B5EF4-FFF2-40B4-BE49-F238E27FC236}">
              <a16:creationId xmlns:a16="http://schemas.microsoft.com/office/drawing/2014/main" id="{8C8975D4-53FE-4A18-B2C3-5092232C9CC0}"/>
            </a:ext>
          </a:extLst>
        </xdr:cNvPr>
        <xdr:cNvPicPr preferRelativeResize="0"/>
      </xdr:nvPicPr>
      <xdr:blipFill>
        <a:blip xmlns:r="http://schemas.openxmlformats.org/officeDocument/2006/relationships" r:embed="rId3"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58</xdr:row>
      <xdr:rowOff>0</xdr:rowOff>
    </xdr:from>
    <xdr:ext cx="47625" cy="47625"/>
    <xdr:pic>
      <xdr:nvPicPr>
        <xdr:cNvPr id="39" name="image38.png">
          <a:extLst>
            <a:ext uri="{FF2B5EF4-FFF2-40B4-BE49-F238E27FC236}">
              <a16:creationId xmlns:a16="http://schemas.microsoft.com/office/drawing/2014/main" id="{A04093F9-20CA-4C9C-9446-4C9EF03B7858}"/>
            </a:ext>
          </a:extLst>
        </xdr:cNvPr>
        <xdr:cNvPicPr preferRelativeResize="0"/>
      </xdr:nvPicPr>
      <xdr:blipFill>
        <a:blip xmlns:r="http://schemas.openxmlformats.org/officeDocument/2006/relationships" r:embed="rId3"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58</xdr:row>
      <xdr:rowOff>0</xdr:rowOff>
    </xdr:from>
    <xdr:ext cx="47625" cy="190500"/>
    <xdr:pic>
      <xdr:nvPicPr>
        <xdr:cNvPr id="40" name="image39.png">
          <a:extLst>
            <a:ext uri="{FF2B5EF4-FFF2-40B4-BE49-F238E27FC236}">
              <a16:creationId xmlns:a16="http://schemas.microsoft.com/office/drawing/2014/main" id="{EF957ED4-61CA-4CF8-97EB-E4525F4BD95E}"/>
            </a:ext>
          </a:extLst>
        </xdr:cNvPr>
        <xdr:cNvPicPr preferRelativeResize="0"/>
      </xdr:nvPicPr>
      <xdr:blipFill>
        <a:blip xmlns:r="http://schemas.openxmlformats.org/officeDocument/2006/relationships" r:embed="rId3"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58</xdr:row>
      <xdr:rowOff>0</xdr:rowOff>
    </xdr:from>
    <xdr:ext cx="47625" cy="190500"/>
    <xdr:pic>
      <xdr:nvPicPr>
        <xdr:cNvPr id="41" name="image40.png">
          <a:extLst>
            <a:ext uri="{FF2B5EF4-FFF2-40B4-BE49-F238E27FC236}">
              <a16:creationId xmlns:a16="http://schemas.microsoft.com/office/drawing/2014/main" id="{692F0040-8DE2-4611-8157-AB734AF6D314}"/>
            </a:ext>
          </a:extLst>
        </xdr:cNvPr>
        <xdr:cNvPicPr preferRelativeResize="0"/>
      </xdr:nvPicPr>
      <xdr:blipFill>
        <a:blip xmlns:r="http://schemas.openxmlformats.org/officeDocument/2006/relationships" r:embed="rId3"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58</xdr:row>
      <xdr:rowOff>0</xdr:rowOff>
    </xdr:from>
    <xdr:ext cx="47625" cy="47625"/>
    <xdr:pic>
      <xdr:nvPicPr>
        <xdr:cNvPr id="42" name="image41.png">
          <a:extLst>
            <a:ext uri="{FF2B5EF4-FFF2-40B4-BE49-F238E27FC236}">
              <a16:creationId xmlns:a16="http://schemas.microsoft.com/office/drawing/2014/main" id="{4EF0B724-4516-4AF1-8491-6462124262D4}"/>
            </a:ext>
          </a:extLst>
        </xdr:cNvPr>
        <xdr:cNvPicPr preferRelativeResize="0"/>
      </xdr:nvPicPr>
      <xdr:blipFill>
        <a:blip xmlns:r="http://schemas.openxmlformats.org/officeDocument/2006/relationships" r:embed="rId3"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58</xdr:row>
      <xdr:rowOff>0</xdr:rowOff>
    </xdr:from>
    <xdr:ext cx="47625" cy="190500"/>
    <xdr:pic>
      <xdr:nvPicPr>
        <xdr:cNvPr id="43" name="image42.png">
          <a:extLst>
            <a:ext uri="{FF2B5EF4-FFF2-40B4-BE49-F238E27FC236}">
              <a16:creationId xmlns:a16="http://schemas.microsoft.com/office/drawing/2014/main" id="{7F0219F9-489B-4646-BA75-9DC1F8877EF1}"/>
            </a:ext>
          </a:extLst>
        </xdr:cNvPr>
        <xdr:cNvPicPr preferRelativeResize="0"/>
      </xdr:nvPicPr>
      <xdr:blipFill>
        <a:blip xmlns:r="http://schemas.openxmlformats.org/officeDocument/2006/relationships" r:embed="rId3"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58</xdr:row>
      <xdr:rowOff>0</xdr:rowOff>
    </xdr:from>
    <xdr:ext cx="47625" cy="47625"/>
    <xdr:pic>
      <xdr:nvPicPr>
        <xdr:cNvPr id="44" name="image43.png">
          <a:extLst>
            <a:ext uri="{FF2B5EF4-FFF2-40B4-BE49-F238E27FC236}">
              <a16:creationId xmlns:a16="http://schemas.microsoft.com/office/drawing/2014/main" id="{C2E19593-F6D0-427F-89F7-BE6BE4C9683B}"/>
            </a:ext>
          </a:extLst>
        </xdr:cNvPr>
        <xdr:cNvPicPr preferRelativeResize="0"/>
      </xdr:nvPicPr>
      <xdr:blipFill>
        <a:blip xmlns:r="http://schemas.openxmlformats.org/officeDocument/2006/relationships" r:embed="rId3"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58</xdr:row>
      <xdr:rowOff>0</xdr:rowOff>
    </xdr:from>
    <xdr:ext cx="47625" cy="190500"/>
    <xdr:pic>
      <xdr:nvPicPr>
        <xdr:cNvPr id="45" name="image44.png">
          <a:extLst>
            <a:ext uri="{FF2B5EF4-FFF2-40B4-BE49-F238E27FC236}">
              <a16:creationId xmlns:a16="http://schemas.microsoft.com/office/drawing/2014/main" id="{1E2A436A-829D-4BF2-A9C9-9298909357D7}"/>
            </a:ext>
          </a:extLst>
        </xdr:cNvPr>
        <xdr:cNvPicPr preferRelativeResize="0"/>
      </xdr:nvPicPr>
      <xdr:blipFill>
        <a:blip xmlns:r="http://schemas.openxmlformats.org/officeDocument/2006/relationships" r:embed="rId3"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58</xdr:row>
      <xdr:rowOff>0</xdr:rowOff>
    </xdr:from>
    <xdr:ext cx="47625" cy="47625"/>
    <xdr:pic>
      <xdr:nvPicPr>
        <xdr:cNvPr id="46" name="image45.png">
          <a:extLst>
            <a:ext uri="{FF2B5EF4-FFF2-40B4-BE49-F238E27FC236}">
              <a16:creationId xmlns:a16="http://schemas.microsoft.com/office/drawing/2014/main" id="{9C383EF1-B002-47AE-9C20-171D86DB5FE5}"/>
            </a:ext>
          </a:extLst>
        </xdr:cNvPr>
        <xdr:cNvPicPr preferRelativeResize="0"/>
      </xdr:nvPicPr>
      <xdr:blipFill>
        <a:blip xmlns:r="http://schemas.openxmlformats.org/officeDocument/2006/relationships" r:embed="rId3"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58</xdr:row>
      <xdr:rowOff>0</xdr:rowOff>
    </xdr:from>
    <xdr:ext cx="47625" cy="238125"/>
    <xdr:pic>
      <xdr:nvPicPr>
        <xdr:cNvPr id="47" name="image46.png">
          <a:extLst>
            <a:ext uri="{FF2B5EF4-FFF2-40B4-BE49-F238E27FC236}">
              <a16:creationId xmlns:a16="http://schemas.microsoft.com/office/drawing/2014/main" id="{EBBC5C28-7616-4B0D-9BCE-14B57FCC5151}"/>
            </a:ext>
          </a:extLst>
        </xdr:cNvPr>
        <xdr:cNvPicPr preferRelativeResize="0"/>
      </xdr:nvPicPr>
      <xdr:blipFill>
        <a:blip xmlns:r="http://schemas.openxmlformats.org/officeDocument/2006/relationships" r:embed="rId3" cstate="print"/>
        <a:stretch>
          <a:fillRect/>
        </a:stretch>
      </xdr:blipFill>
      <xdr:spPr>
        <a:xfrm>
          <a:off x="10106025" y="15097125"/>
          <a:ext cx="47625" cy="238125"/>
        </a:xfrm>
        <a:prstGeom prst="rect">
          <a:avLst/>
        </a:prstGeom>
        <a:noFill/>
      </xdr:spPr>
    </xdr:pic>
    <xdr:clientData fLocksWithSheet="0"/>
  </xdr:oneCellAnchor>
  <xdr:oneCellAnchor>
    <xdr:from>
      <xdr:col>5</xdr:col>
      <xdr:colOff>0</xdr:colOff>
      <xdr:row>58</xdr:row>
      <xdr:rowOff>0</xdr:rowOff>
    </xdr:from>
    <xdr:ext cx="47625" cy="47625"/>
    <xdr:pic>
      <xdr:nvPicPr>
        <xdr:cNvPr id="48" name="image47.png">
          <a:extLst>
            <a:ext uri="{FF2B5EF4-FFF2-40B4-BE49-F238E27FC236}">
              <a16:creationId xmlns:a16="http://schemas.microsoft.com/office/drawing/2014/main" id="{4228B8E9-F1E1-44DE-BA9A-A9CF4435F3FC}"/>
            </a:ext>
          </a:extLst>
        </xdr:cNvPr>
        <xdr:cNvPicPr preferRelativeResize="0"/>
      </xdr:nvPicPr>
      <xdr:blipFill>
        <a:blip xmlns:r="http://schemas.openxmlformats.org/officeDocument/2006/relationships" r:embed="rId3"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58</xdr:row>
      <xdr:rowOff>0</xdr:rowOff>
    </xdr:from>
    <xdr:ext cx="47625" cy="47625"/>
    <xdr:pic>
      <xdr:nvPicPr>
        <xdr:cNvPr id="49" name="image48.png">
          <a:extLst>
            <a:ext uri="{FF2B5EF4-FFF2-40B4-BE49-F238E27FC236}">
              <a16:creationId xmlns:a16="http://schemas.microsoft.com/office/drawing/2014/main" id="{64A7F940-4731-4394-BCDA-18D343168E86}"/>
            </a:ext>
          </a:extLst>
        </xdr:cNvPr>
        <xdr:cNvPicPr preferRelativeResize="0"/>
      </xdr:nvPicPr>
      <xdr:blipFill>
        <a:blip xmlns:r="http://schemas.openxmlformats.org/officeDocument/2006/relationships" r:embed="rId3"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58</xdr:row>
      <xdr:rowOff>0</xdr:rowOff>
    </xdr:from>
    <xdr:ext cx="47625" cy="47625"/>
    <xdr:pic>
      <xdr:nvPicPr>
        <xdr:cNvPr id="50" name="image49.png">
          <a:extLst>
            <a:ext uri="{FF2B5EF4-FFF2-40B4-BE49-F238E27FC236}">
              <a16:creationId xmlns:a16="http://schemas.microsoft.com/office/drawing/2014/main" id="{4C750C20-C69B-40C0-8847-464F612B8DBE}"/>
            </a:ext>
          </a:extLst>
        </xdr:cNvPr>
        <xdr:cNvPicPr preferRelativeResize="0"/>
      </xdr:nvPicPr>
      <xdr:blipFill>
        <a:blip xmlns:r="http://schemas.openxmlformats.org/officeDocument/2006/relationships" r:embed="rId3"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58</xdr:row>
      <xdr:rowOff>0</xdr:rowOff>
    </xdr:from>
    <xdr:ext cx="47625" cy="47625"/>
    <xdr:pic>
      <xdr:nvPicPr>
        <xdr:cNvPr id="51" name="image50.png">
          <a:extLst>
            <a:ext uri="{FF2B5EF4-FFF2-40B4-BE49-F238E27FC236}">
              <a16:creationId xmlns:a16="http://schemas.microsoft.com/office/drawing/2014/main" id="{F4FB6EA2-5CCC-429E-AC37-BBA02F552E00}"/>
            </a:ext>
          </a:extLst>
        </xdr:cNvPr>
        <xdr:cNvPicPr preferRelativeResize="0"/>
      </xdr:nvPicPr>
      <xdr:blipFill>
        <a:blip xmlns:r="http://schemas.openxmlformats.org/officeDocument/2006/relationships" r:embed="rId3"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58</xdr:row>
      <xdr:rowOff>0</xdr:rowOff>
    </xdr:from>
    <xdr:ext cx="47625" cy="47625"/>
    <xdr:pic>
      <xdr:nvPicPr>
        <xdr:cNvPr id="52" name="image51.png">
          <a:extLst>
            <a:ext uri="{FF2B5EF4-FFF2-40B4-BE49-F238E27FC236}">
              <a16:creationId xmlns:a16="http://schemas.microsoft.com/office/drawing/2014/main" id="{997A011C-A8CF-4B8E-9E87-1704557ED237}"/>
            </a:ext>
          </a:extLst>
        </xdr:cNvPr>
        <xdr:cNvPicPr preferRelativeResize="0"/>
      </xdr:nvPicPr>
      <xdr:blipFill>
        <a:blip xmlns:r="http://schemas.openxmlformats.org/officeDocument/2006/relationships" r:embed="rId3"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58</xdr:row>
      <xdr:rowOff>0</xdr:rowOff>
    </xdr:from>
    <xdr:ext cx="47625" cy="180975"/>
    <xdr:pic>
      <xdr:nvPicPr>
        <xdr:cNvPr id="53" name="image52.png">
          <a:extLst>
            <a:ext uri="{FF2B5EF4-FFF2-40B4-BE49-F238E27FC236}">
              <a16:creationId xmlns:a16="http://schemas.microsoft.com/office/drawing/2014/main" id="{E1BB4715-FAF5-4AB3-9C2B-CFF1A188131D}"/>
            </a:ext>
          </a:extLst>
        </xdr:cNvPr>
        <xdr:cNvPicPr preferRelativeResize="0"/>
      </xdr:nvPicPr>
      <xdr:blipFill>
        <a:blip xmlns:r="http://schemas.openxmlformats.org/officeDocument/2006/relationships" r:embed="rId3" cstate="print"/>
        <a:stretch>
          <a:fillRect/>
        </a:stretch>
      </xdr:blipFill>
      <xdr:spPr>
        <a:xfrm>
          <a:off x="10106025" y="15097125"/>
          <a:ext cx="47625" cy="180975"/>
        </a:xfrm>
        <a:prstGeom prst="rect">
          <a:avLst/>
        </a:prstGeom>
        <a:noFill/>
      </xdr:spPr>
    </xdr:pic>
    <xdr:clientData fLocksWithSheet="0"/>
  </xdr:oneCellAnchor>
  <xdr:oneCellAnchor>
    <xdr:from>
      <xdr:col>5</xdr:col>
      <xdr:colOff>0</xdr:colOff>
      <xdr:row>58</xdr:row>
      <xdr:rowOff>0</xdr:rowOff>
    </xdr:from>
    <xdr:ext cx="47625" cy="47625"/>
    <xdr:pic>
      <xdr:nvPicPr>
        <xdr:cNvPr id="54" name="image53.png">
          <a:extLst>
            <a:ext uri="{FF2B5EF4-FFF2-40B4-BE49-F238E27FC236}">
              <a16:creationId xmlns:a16="http://schemas.microsoft.com/office/drawing/2014/main" id="{0738A7AE-CC55-4CB5-ADF0-FC4F95A0D8FC}"/>
            </a:ext>
          </a:extLst>
        </xdr:cNvPr>
        <xdr:cNvPicPr preferRelativeResize="0"/>
      </xdr:nvPicPr>
      <xdr:blipFill>
        <a:blip xmlns:r="http://schemas.openxmlformats.org/officeDocument/2006/relationships" r:embed="rId3"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58</xdr:row>
      <xdr:rowOff>0</xdr:rowOff>
    </xdr:from>
    <xdr:ext cx="47625" cy="47625"/>
    <xdr:pic>
      <xdr:nvPicPr>
        <xdr:cNvPr id="55" name="image54.png">
          <a:extLst>
            <a:ext uri="{FF2B5EF4-FFF2-40B4-BE49-F238E27FC236}">
              <a16:creationId xmlns:a16="http://schemas.microsoft.com/office/drawing/2014/main" id="{F39B0E62-B284-4594-B506-3543AF4934A0}"/>
            </a:ext>
          </a:extLst>
        </xdr:cNvPr>
        <xdr:cNvPicPr preferRelativeResize="0"/>
      </xdr:nvPicPr>
      <xdr:blipFill>
        <a:blip xmlns:r="http://schemas.openxmlformats.org/officeDocument/2006/relationships" r:embed="rId3"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58</xdr:row>
      <xdr:rowOff>0</xdr:rowOff>
    </xdr:from>
    <xdr:ext cx="47625" cy="47625"/>
    <xdr:pic>
      <xdr:nvPicPr>
        <xdr:cNvPr id="56" name="image55.png">
          <a:extLst>
            <a:ext uri="{FF2B5EF4-FFF2-40B4-BE49-F238E27FC236}">
              <a16:creationId xmlns:a16="http://schemas.microsoft.com/office/drawing/2014/main" id="{8D2B2FDC-389A-40DB-AB0B-ECE5CDE66536}"/>
            </a:ext>
          </a:extLst>
        </xdr:cNvPr>
        <xdr:cNvPicPr preferRelativeResize="0"/>
      </xdr:nvPicPr>
      <xdr:blipFill>
        <a:blip xmlns:r="http://schemas.openxmlformats.org/officeDocument/2006/relationships" r:embed="rId3"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58</xdr:row>
      <xdr:rowOff>0</xdr:rowOff>
    </xdr:from>
    <xdr:ext cx="47625" cy="47625"/>
    <xdr:pic>
      <xdr:nvPicPr>
        <xdr:cNvPr id="57" name="image56.png">
          <a:extLst>
            <a:ext uri="{FF2B5EF4-FFF2-40B4-BE49-F238E27FC236}">
              <a16:creationId xmlns:a16="http://schemas.microsoft.com/office/drawing/2014/main" id="{22434378-0EB9-45B3-B24B-BB95C79783D1}"/>
            </a:ext>
          </a:extLst>
        </xdr:cNvPr>
        <xdr:cNvPicPr preferRelativeResize="0"/>
      </xdr:nvPicPr>
      <xdr:blipFill>
        <a:blip xmlns:r="http://schemas.openxmlformats.org/officeDocument/2006/relationships" r:embed="rId3"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58</xdr:row>
      <xdr:rowOff>0</xdr:rowOff>
    </xdr:from>
    <xdr:ext cx="47625" cy="47625"/>
    <xdr:pic>
      <xdr:nvPicPr>
        <xdr:cNvPr id="58" name="image57.png">
          <a:extLst>
            <a:ext uri="{FF2B5EF4-FFF2-40B4-BE49-F238E27FC236}">
              <a16:creationId xmlns:a16="http://schemas.microsoft.com/office/drawing/2014/main" id="{9D6FDD00-E899-4A41-A9BE-1BA1E61F8FBF}"/>
            </a:ext>
          </a:extLst>
        </xdr:cNvPr>
        <xdr:cNvPicPr preferRelativeResize="0"/>
      </xdr:nvPicPr>
      <xdr:blipFill>
        <a:blip xmlns:r="http://schemas.openxmlformats.org/officeDocument/2006/relationships" r:embed="rId3"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58</xdr:row>
      <xdr:rowOff>0</xdr:rowOff>
    </xdr:from>
    <xdr:ext cx="47625" cy="47625"/>
    <xdr:pic>
      <xdr:nvPicPr>
        <xdr:cNvPr id="59" name="image58.png">
          <a:extLst>
            <a:ext uri="{FF2B5EF4-FFF2-40B4-BE49-F238E27FC236}">
              <a16:creationId xmlns:a16="http://schemas.microsoft.com/office/drawing/2014/main" id="{70F22F52-8838-43A1-9938-EF992DABCB9F}"/>
            </a:ext>
          </a:extLst>
        </xdr:cNvPr>
        <xdr:cNvPicPr preferRelativeResize="0"/>
      </xdr:nvPicPr>
      <xdr:blipFill>
        <a:blip xmlns:r="http://schemas.openxmlformats.org/officeDocument/2006/relationships" r:embed="rId3"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58</xdr:row>
      <xdr:rowOff>0</xdr:rowOff>
    </xdr:from>
    <xdr:ext cx="47625" cy="190500"/>
    <xdr:pic>
      <xdr:nvPicPr>
        <xdr:cNvPr id="60" name="image59.png">
          <a:extLst>
            <a:ext uri="{FF2B5EF4-FFF2-40B4-BE49-F238E27FC236}">
              <a16:creationId xmlns:a16="http://schemas.microsoft.com/office/drawing/2014/main" id="{DC9ADA07-F241-4E49-9620-3A9C23E0286D}"/>
            </a:ext>
          </a:extLst>
        </xdr:cNvPr>
        <xdr:cNvPicPr preferRelativeResize="0"/>
      </xdr:nvPicPr>
      <xdr:blipFill>
        <a:blip xmlns:r="http://schemas.openxmlformats.org/officeDocument/2006/relationships" r:embed="rId3"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58</xdr:row>
      <xdr:rowOff>0</xdr:rowOff>
    </xdr:from>
    <xdr:ext cx="47625" cy="190500"/>
    <xdr:pic>
      <xdr:nvPicPr>
        <xdr:cNvPr id="61" name="image60.png">
          <a:extLst>
            <a:ext uri="{FF2B5EF4-FFF2-40B4-BE49-F238E27FC236}">
              <a16:creationId xmlns:a16="http://schemas.microsoft.com/office/drawing/2014/main" id="{E6A5C300-2CF2-43C0-96DC-BB09839A2671}"/>
            </a:ext>
          </a:extLst>
        </xdr:cNvPr>
        <xdr:cNvPicPr preferRelativeResize="0"/>
      </xdr:nvPicPr>
      <xdr:blipFill>
        <a:blip xmlns:r="http://schemas.openxmlformats.org/officeDocument/2006/relationships" r:embed="rId3"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58</xdr:row>
      <xdr:rowOff>0</xdr:rowOff>
    </xdr:from>
    <xdr:ext cx="47625" cy="190500"/>
    <xdr:pic>
      <xdr:nvPicPr>
        <xdr:cNvPr id="62" name="image61.png">
          <a:extLst>
            <a:ext uri="{FF2B5EF4-FFF2-40B4-BE49-F238E27FC236}">
              <a16:creationId xmlns:a16="http://schemas.microsoft.com/office/drawing/2014/main" id="{39A5AEFC-2D88-4E21-BB73-A36E6DCEF782}"/>
            </a:ext>
          </a:extLst>
        </xdr:cNvPr>
        <xdr:cNvPicPr preferRelativeResize="0"/>
      </xdr:nvPicPr>
      <xdr:blipFill>
        <a:blip xmlns:r="http://schemas.openxmlformats.org/officeDocument/2006/relationships" r:embed="rId3"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58</xdr:row>
      <xdr:rowOff>0</xdr:rowOff>
    </xdr:from>
    <xdr:ext cx="47625" cy="238125"/>
    <xdr:pic>
      <xdr:nvPicPr>
        <xdr:cNvPr id="63" name="image62.png">
          <a:extLst>
            <a:ext uri="{FF2B5EF4-FFF2-40B4-BE49-F238E27FC236}">
              <a16:creationId xmlns:a16="http://schemas.microsoft.com/office/drawing/2014/main" id="{E00012D0-7D05-4EB0-8643-37021943C264}"/>
            </a:ext>
          </a:extLst>
        </xdr:cNvPr>
        <xdr:cNvPicPr preferRelativeResize="0"/>
      </xdr:nvPicPr>
      <xdr:blipFill>
        <a:blip xmlns:r="http://schemas.openxmlformats.org/officeDocument/2006/relationships" r:embed="rId3" cstate="print"/>
        <a:stretch>
          <a:fillRect/>
        </a:stretch>
      </xdr:blipFill>
      <xdr:spPr>
        <a:xfrm>
          <a:off x="10106025" y="15097125"/>
          <a:ext cx="47625" cy="238125"/>
        </a:xfrm>
        <a:prstGeom prst="rect">
          <a:avLst/>
        </a:prstGeom>
        <a:noFill/>
      </xdr:spPr>
    </xdr:pic>
    <xdr:clientData fLocksWithSheet="0"/>
  </xdr:oneCellAnchor>
  <xdr:oneCellAnchor>
    <xdr:from>
      <xdr:col>5</xdr:col>
      <xdr:colOff>0</xdr:colOff>
      <xdr:row>58</xdr:row>
      <xdr:rowOff>0</xdr:rowOff>
    </xdr:from>
    <xdr:ext cx="47625" cy="190500"/>
    <xdr:pic>
      <xdr:nvPicPr>
        <xdr:cNvPr id="64" name="image63.png">
          <a:extLst>
            <a:ext uri="{FF2B5EF4-FFF2-40B4-BE49-F238E27FC236}">
              <a16:creationId xmlns:a16="http://schemas.microsoft.com/office/drawing/2014/main" id="{082A7A53-1472-48A3-A829-12515B0714C7}"/>
            </a:ext>
          </a:extLst>
        </xdr:cNvPr>
        <xdr:cNvPicPr preferRelativeResize="0"/>
      </xdr:nvPicPr>
      <xdr:blipFill>
        <a:blip xmlns:r="http://schemas.openxmlformats.org/officeDocument/2006/relationships" r:embed="rId3"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58</xdr:row>
      <xdr:rowOff>0</xdr:rowOff>
    </xdr:from>
    <xdr:ext cx="47625" cy="190500"/>
    <xdr:pic>
      <xdr:nvPicPr>
        <xdr:cNvPr id="65" name="image64.png">
          <a:extLst>
            <a:ext uri="{FF2B5EF4-FFF2-40B4-BE49-F238E27FC236}">
              <a16:creationId xmlns:a16="http://schemas.microsoft.com/office/drawing/2014/main" id="{90AF01E8-D3F0-4E95-A8F4-BACE9656F405}"/>
            </a:ext>
          </a:extLst>
        </xdr:cNvPr>
        <xdr:cNvPicPr preferRelativeResize="0"/>
      </xdr:nvPicPr>
      <xdr:blipFill>
        <a:blip xmlns:r="http://schemas.openxmlformats.org/officeDocument/2006/relationships" r:embed="rId3"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58</xdr:row>
      <xdr:rowOff>0</xdr:rowOff>
    </xdr:from>
    <xdr:ext cx="47625" cy="190500"/>
    <xdr:pic>
      <xdr:nvPicPr>
        <xdr:cNvPr id="66" name="image65.png">
          <a:extLst>
            <a:ext uri="{FF2B5EF4-FFF2-40B4-BE49-F238E27FC236}">
              <a16:creationId xmlns:a16="http://schemas.microsoft.com/office/drawing/2014/main" id="{468D9232-570C-40CC-8DA6-622E3C12368C}"/>
            </a:ext>
          </a:extLst>
        </xdr:cNvPr>
        <xdr:cNvPicPr preferRelativeResize="0"/>
      </xdr:nvPicPr>
      <xdr:blipFill>
        <a:blip xmlns:r="http://schemas.openxmlformats.org/officeDocument/2006/relationships" r:embed="rId3"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58</xdr:row>
      <xdr:rowOff>0</xdr:rowOff>
    </xdr:from>
    <xdr:ext cx="47625" cy="190500"/>
    <xdr:pic>
      <xdr:nvPicPr>
        <xdr:cNvPr id="67" name="image66.png">
          <a:extLst>
            <a:ext uri="{FF2B5EF4-FFF2-40B4-BE49-F238E27FC236}">
              <a16:creationId xmlns:a16="http://schemas.microsoft.com/office/drawing/2014/main" id="{F9457ACA-ED94-47F8-A10D-6DA8B6E1017A}"/>
            </a:ext>
          </a:extLst>
        </xdr:cNvPr>
        <xdr:cNvPicPr preferRelativeResize="0"/>
      </xdr:nvPicPr>
      <xdr:blipFill>
        <a:blip xmlns:r="http://schemas.openxmlformats.org/officeDocument/2006/relationships" r:embed="rId3"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58</xdr:row>
      <xdr:rowOff>0</xdr:rowOff>
    </xdr:from>
    <xdr:ext cx="47625" cy="190500"/>
    <xdr:pic>
      <xdr:nvPicPr>
        <xdr:cNvPr id="68" name="image67.png">
          <a:extLst>
            <a:ext uri="{FF2B5EF4-FFF2-40B4-BE49-F238E27FC236}">
              <a16:creationId xmlns:a16="http://schemas.microsoft.com/office/drawing/2014/main" id="{C8D4C3D4-C228-4EEC-8F43-4755BE5DDAE7}"/>
            </a:ext>
          </a:extLst>
        </xdr:cNvPr>
        <xdr:cNvPicPr preferRelativeResize="0"/>
      </xdr:nvPicPr>
      <xdr:blipFill>
        <a:blip xmlns:r="http://schemas.openxmlformats.org/officeDocument/2006/relationships" r:embed="rId3"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58</xdr:row>
      <xdr:rowOff>0</xdr:rowOff>
    </xdr:from>
    <xdr:ext cx="47625" cy="190500"/>
    <xdr:pic>
      <xdr:nvPicPr>
        <xdr:cNvPr id="69" name="image68.png">
          <a:extLst>
            <a:ext uri="{FF2B5EF4-FFF2-40B4-BE49-F238E27FC236}">
              <a16:creationId xmlns:a16="http://schemas.microsoft.com/office/drawing/2014/main" id="{658FE977-62DA-4CD1-8327-488711D51903}"/>
            </a:ext>
          </a:extLst>
        </xdr:cNvPr>
        <xdr:cNvPicPr preferRelativeResize="0"/>
      </xdr:nvPicPr>
      <xdr:blipFill>
        <a:blip xmlns:r="http://schemas.openxmlformats.org/officeDocument/2006/relationships" r:embed="rId3"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58</xdr:row>
      <xdr:rowOff>0</xdr:rowOff>
    </xdr:from>
    <xdr:ext cx="47625" cy="190500"/>
    <xdr:pic>
      <xdr:nvPicPr>
        <xdr:cNvPr id="70" name="image69.png">
          <a:extLst>
            <a:ext uri="{FF2B5EF4-FFF2-40B4-BE49-F238E27FC236}">
              <a16:creationId xmlns:a16="http://schemas.microsoft.com/office/drawing/2014/main" id="{4AF2B13B-9123-491F-B507-E2DF77ED1631}"/>
            </a:ext>
          </a:extLst>
        </xdr:cNvPr>
        <xdr:cNvPicPr preferRelativeResize="0"/>
      </xdr:nvPicPr>
      <xdr:blipFill>
        <a:blip xmlns:r="http://schemas.openxmlformats.org/officeDocument/2006/relationships" r:embed="rId3"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58</xdr:row>
      <xdr:rowOff>0</xdr:rowOff>
    </xdr:from>
    <xdr:ext cx="47625" cy="190500"/>
    <xdr:pic>
      <xdr:nvPicPr>
        <xdr:cNvPr id="71" name="image70.png">
          <a:extLst>
            <a:ext uri="{FF2B5EF4-FFF2-40B4-BE49-F238E27FC236}">
              <a16:creationId xmlns:a16="http://schemas.microsoft.com/office/drawing/2014/main" id="{5596E948-0864-42DA-B98F-6E9EBC107305}"/>
            </a:ext>
          </a:extLst>
        </xdr:cNvPr>
        <xdr:cNvPicPr preferRelativeResize="0"/>
      </xdr:nvPicPr>
      <xdr:blipFill>
        <a:blip xmlns:r="http://schemas.openxmlformats.org/officeDocument/2006/relationships" r:embed="rId3"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58</xdr:row>
      <xdr:rowOff>0</xdr:rowOff>
    </xdr:from>
    <xdr:ext cx="47625" cy="190500"/>
    <xdr:pic>
      <xdr:nvPicPr>
        <xdr:cNvPr id="72" name="image71.png">
          <a:extLst>
            <a:ext uri="{FF2B5EF4-FFF2-40B4-BE49-F238E27FC236}">
              <a16:creationId xmlns:a16="http://schemas.microsoft.com/office/drawing/2014/main" id="{1E934967-0BC6-426B-8682-071D8EA3B54C}"/>
            </a:ext>
          </a:extLst>
        </xdr:cNvPr>
        <xdr:cNvPicPr preferRelativeResize="0"/>
      </xdr:nvPicPr>
      <xdr:blipFill>
        <a:blip xmlns:r="http://schemas.openxmlformats.org/officeDocument/2006/relationships" r:embed="rId3"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58</xdr:row>
      <xdr:rowOff>0</xdr:rowOff>
    </xdr:from>
    <xdr:ext cx="47625" cy="190500"/>
    <xdr:pic>
      <xdr:nvPicPr>
        <xdr:cNvPr id="73" name="image72.png">
          <a:extLst>
            <a:ext uri="{FF2B5EF4-FFF2-40B4-BE49-F238E27FC236}">
              <a16:creationId xmlns:a16="http://schemas.microsoft.com/office/drawing/2014/main" id="{F91813BA-5D45-438C-BA66-8F0B74465038}"/>
            </a:ext>
          </a:extLst>
        </xdr:cNvPr>
        <xdr:cNvPicPr preferRelativeResize="0"/>
      </xdr:nvPicPr>
      <xdr:blipFill>
        <a:blip xmlns:r="http://schemas.openxmlformats.org/officeDocument/2006/relationships" r:embed="rId3"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58</xdr:row>
      <xdr:rowOff>0</xdr:rowOff>
    </xdr:from>
    <xdr:ext cx="47625" cy="238125"/>
    <xdr:pic>
      <xdr:nvPicPr>
        <xdr:cNvPr id="74" name="image73.png">
          <a:extLst>
            <a:ext uri="{FF2B5EF4-FFF2-40B4-BE49-F238E27FC236}">
              <a16:creationId xmlns:a16="http://schemas.microsoft.com/office/drawing/2014/main" id="{F74CEC38-F791-4904-B937-69315600E10F}"/>
            </a:ext>
          </a:extLst>
        </xdr:cNvPr>
        <xdr:cNvPicPr preferRelativeResize="0"/>
      </xdr:nvPicPr>
      <xdr:blipFill>
        <a:blip xmlns:r="http://schemas.openxmlformats.org/officeDocument/2006/relationships" r:embed="rId3" cstate="print"/>
        <a:stretch>
          <a:fillRect/>
        </a:stretch>
      </xdr:blipFill>
      <xdr:spPr>
        <a:xfrm>
          <a:off x="10106025" y="15097125"/>
          <a:ext cx="47625" cy="238125"/>
        </a:xfrm>
        <a:prstGeom prst="rect">
          <a:avLst/>
        </a:prstGeom>
        <a:noFill/>
      </xdr:spPr>
    </xdr:pic>
    <xdr:clientData fLocksWithSheet="0"/>
  </xdr:oneCellAnchor>
  <xdr:oneCellAnchor>
    <xdr:from>
      <xdr:col>1</xdr:col>
      <xdr:colOff>0</xdr:colOff>
      <xdr:row>58</xdr:row>
      <xdr:rowOff>0</xdr:rowOff>
    </xdr:from>
    <xdr:ext cx="47625" cy="190500"/>
    <xdr:pic>
      <xdr:nvPicPr>
        <xdr:cNvPr id="75" name="image74.png">
          <a:extLst>
            <a:ext uri="{FF2B5EF4-FFF2-40B4-BE49-F238E27FC236}">
              <a16:creationId xmlns:a16="http://schemas.microsoft.com/office/drawing/2014/main" id="{28ADEEA5-611A-41B7-8F11-454FAB5EAB0F}"/>
            </a:ext>
          </a:extLst>
        </xdr:cNvPr>
        <xdr:cNvPicPr preferRelativeResize="0"/>
      </xdr:nvPicPr>
      <xdr:blipFill>
        <a:blip xmlns:r="http://schemas.openxmlformats.org/officeDocument/2006/relationships" r:embed="rId3" cstate="print"/>
        <a:stretch>
          <a:fillRect/>
        </a:stretch>
      </xdr:blipFill>
      <xdr:spPr>
        <a:xfrm>
          <a:off x="1914525" y="15097125"/>
          <a:ext cx="47625" cy="190500"/>
        </a:xfrm>
        <a:prstGeom prst="rect">
          <a:avLst/>
        </a:prstGeom>
        <a:noFill/>
      </xdr:spPr>
    </xdr:pic>
    <xdr:clientData fLocksWithSheet="0"/>
  </xdr:oneCellAnchor>
  <xdr:oneCellAnchor>
    <xdr:from>
      <xdr:col>1</xdr:col>
      <xdr:colOff>0</xdr:colOff>
      <xdr:row>58</xdr:row>
      <xdr:rowOff>0</xdr:rowOff>
    </xdr:from>
    <xdr:ext cx="47625" cy="190500"/>
    <xdr:pic>
      <xdr:nvPicPr>
        <xdr:cNvPr id="76" name="image75.png">
          <a:extLst>
            <a:ext uri="{FF2B5EF4-FFF2-40B4-BE49-F238E27FC236}">
              <a16:creationId xmlns:a16="http://schemas.microsoft.com/office/drawing/2014/main" id="{3EF42695-64A0-4144-92F9-6BC5A8E1E5B5}"/>
            </a:ext>
          </a:extLst>
        </xdr:cNvPr>
        <xdr:cNvPicPr preferRelativeResize="0"/>
      </xdr:nvPicPr>
      <xdr:blipFill>
        <a:blip xmlns:r="http://schemas.openxmlformats.org/officeDocument/2006/relationships" r:embed="rId3" cstate="print"/>
        <a:stretch>
          <a:fillRect/>
        </a:stretch>
      </xdr:blipFill>
      <xdr:spPr>
        <a:xfrm>
          <a:off x="1914525" y="15097125"/>
          <a:ext cx="47625" cy="190500"/>
        </a:xfrm>
        <a:prstGeom prst="rect">
          <a:avLst/>
        </a:prstGeom>
        <a:noFill/>
      </xdr:spPr>
    </xdr:pic>
    <xdr:clientData fLocksWithSheet="0"/>
  </xdr:oneCellAnchor>
  <xdr:oneCellAnchor>
    <xdr:from>
      <xdr:col>1</xdr:col>
      <xdr:colOff>0</xdr:colOff>
      <xdr:row>58</xdr:row>
      <xdr:rowOff>0</xdr:rowOff>
    </xdr:from>
    <xdr:ext cx="47625" cy="190500"/>
    <xdr:pic>
      <xdr:nvPicPr>
        <xdr:cNvPr id="77" name="image76.png">
          <a:extLst>
            <a:ext uri="{FF2B5EF4-FFF2-40B4-BE49-F238E27FC236}">
              <a16:creationId xmlns:a16="http://schemas.microsoft.com/office/drawing/2014/main" id="{BE1D0A32-A1DA-4FCF-8486-9786CA4AAFE8}"/>
            </a:ext>
          </a:extLst>
        </xdr:cNvPr>
        <xdr:cNvPicPr preferRelativeResize="0"/>
      </xdr:nvPicPr>
      <xdr:blipFill>
        <a:blip xmlns:r="http://schemas.openxmlformats.org/officeDocument/2006/relationships" r:embed="rId3" cstate="print"/>
        <a:stretch>
          <a:fillRect/>
        </a:stretch>
      </xdr:blipFill>
      <xdr:spPr>
        <a:xfrm>
          <a:off x="1914525" y="15097125"/>
          <a:ext cx="47625" cy="190500"/>
        </a:xfrm>
        <a:prstGeom prst="rect">
          <a:avLst/>
        </a:prstGeom>
        <a:noFill/>
      </xdr:spPr>
    </xdr:pic>
    <xdr:clientData fLocksWithSheet="0"/>
  </xdr:oneCellAnchor>
  <xdr:oneCellAnchor>
    <xdr:from>
      <xdr:col>1</xdr:col>
      <xdr:colOff>0</xdr:colOff>
      <xdr:row>58</xdr:row>
      <xdr:rowOff>0</xdr:rowOff>
    </xdr:from>
    <xdr:ext cx="47625" cy="190500"/>
    <xdr:pic>
      <xdr:nvPicPr>
        <xdr:cNvPr id="78" name="image77.png">
          <a:extLst>
            <a:ext uri="{FF2B5EF4-FFF2-40B4-BE49-F238E27FC236}">
              <a16:creationId xmlns:a16="http://schemas.microsoft.com/office/drawing/2014/main" id="{73CE5CA8-C431-4665-8152-157A6E6DB205}"/>
            </a:ext>
          </a:extLst>
        </xdr:cNvPr>
        <xdr:cNvPicPr preferRelativeResize="0"/>
      </xdr:nvPicPr>
      <xdr:blipFill>
        <a:blip xmlns:r="http://schemas.openxmlformats.org/officeDocument/2006/relationships" r:embed="rId3" cstate="print"/>
        <a:stretch>
          <a:fillRect/>
        </a:stretch>
      </xdr:blipFill>
      <xdr:spPr>
        <a:xfrm>
          <a:off x="1914525" y="15097125"/>
          <a:ext cx="47625" cy="190500"/>
        </a:xfrm>
        <a:prstGeom prst="rect">
          <a:avLst/>
        </a:prstGeom>
        <a:noFill/>
      </xdr:spPr>
    </xdr:pic>
    <xdr:clientData fLocksWithSheet="0"/>
  </xdr:oneCellAnchor>
  <xdr:oneCellAnchor>
    <xdr:from>
      <xdr:col>1</xdr:col>
      <xdr:colOff>0</xdr:colOff>
      <xdr:row>58</xdr:row>
      <xdr:rowOff>0</xdr:rowOff>
    </xdr:from>
    <xdr:ext cx="47625" cy="190500"/>
    <xdr:pic>
      <xdr:nvPicPr>
        <xdr:cNvPr id="79" name="image78.png">
          <a:extLst>
            <a:ext uri="{FF2B5EF4-FFF2-40B4-BE49-F238E27FC236}">
              <a16:creationId xmlns:a16="http://schemas.microsoft.com/office/drawing/2014/main" id="{8890509F-2A44-489D-AC33-51EF0A4AF619}"/>
            </a:ext>
          </a:extLst>
        </xdr:cNvPr>
        <xdr:cNvPicPr preferRelativeResize="0"/>
      </xdr:nvPicPr>
      <xdr:blipFill>
        <a:blip xmlns:r="http://schemas.openxmlformats.org/officeDocument/2006/relationships" r:embed="rId3" cstate="print"/>
        <a:stretch>
          <a:fillRect/>
        </a:stretch>
      </xdr:blipFill>
      <xdr:spPr>
        <a:xfrm>
          <a:off x="1914525" y="15097125"/>
          <a:ext cx="47625" cy="190500"/>
        </a:xfrm>
        <a:prstGeom prst="rect">
          <a:avLst/>
        </a:prstGeom>
        <a:noFill/>
      </xdr:spPr>
    </xdr:pic>
    <xdr:clientData fLocksWithSheet="0"/>
  </xdr:oneCellAnchor>
  <xdr:oneCellAnchor>
    <xdr:from>
      <xdr:col>1</xdr:col>
      <xdr:colOff>0</xdr:colOff>
      <xdr:row>58</xdr:row>
      <xdr:rowOff>0</xdr:rowOff>
    </xdr:from>
    <xdr:ext cx="47625" cy="190500"/>
    <xdr:pic>
      <xdr:nvPicPr>
        <xdr:cNvPr id="80" name="image79.png">
          <a:extLst>
            <a:ext uri="{FF2B5EF4-FFF2-40B4-BE49-F238E27FC236}">
              <a16:creationId xmlns:a16="http://schemas.microsoft.com/office/drawing/2014/main" id="{E55721C0-6415-4E05-B6DE-5F58FAA3E3C1}"/>
            </a:ext>
          </a:extLst>
        </xdr:cNvPr>
        <xdr:cNvPicPr preferRelativeResize="0"/>
      </xdr:nvPicPr>
      <xdr:blipFill>
        <a:blip xmlns:r="http://schemas.openxmlformats.org/officeDocument/2006/relationships" r:embed="rId3" cstate="print"/>
        <a:stretch>
          <a:fillRect/>
        </a:stretch>
      </xdr:blipFill>
      <xdr:spPr>
        <a:xfrm>
          <a:off x="1914525" y="15097125"/>
          <a:ext cx="47625" cy="190500"/>
        </a:xfrm>
        <a:prstGeom prst="rect">
          <a:avLst/>
        </a:prstGeom>
        <a:noFill/>
      </xdr:spPr>
    </xdr:pic>
    <xdr:clientData fLocksWithSheet="0"/>
  </xdr:oneCellAnchor>
  <xdr:oneCellAnchor>
    <xdr:from>
      <xdr:col>1</xdr:col>
      <xdr:colOff>0</xdr:colOff>
      <xdr:row>58</xdr:row>
      <xdr:rowOff>0</xdr:rowOff>
    </xdr:from>
    <xdr:ext cx="47625" cy="190500"/>
    <xdr:pic>
      <xdr:nvPicPr>
        <xdr:cNvPr id="81" name="image80.png">
          <a:extLst>
            <a:ext uri="{FF2B5EF4-FFF2-40B4-BE49-F238E27FC236}">
              <a16:creationId xmlns:a16="http://schemas.microsoft.com/office/drawing/2014/main" id="{4D23A93F-B4A1-4827-80DB-D01FDFC3B4C4}"/>
            </a:ext>
          </a:extLst>
        </xdr:cNvPr>
        <xdr:cNvPicPr preferRelativeResize="0"/>
      </xdr:nvPicPr>
      <xdr:blipFill>
        <a:blip xmlns:r="http://schemas.openxmlformats.org/officeDocument/2006/relationships" r:embed="rId3" cstate="print"/>
        <a:stretch>
          <a:fillRect/>
        </a:stretch>
      </xdr:blipFill>
      <xdr:spPr>
        <a:xfrm>
          <a:off x="1914525" y="15097125"/>
          <a:ext cx="47625" cy="190500"/>
        </a:xfrm>
        <a:prstGeom prst="rect">
          <a:avLst/>
        </a:prstGeom>
        <a:noFill/>
      </xdr:spPr>
    </xdr:pic>
    <xdr:clientData fLocksWithSheet="0"/>
  </xdr:oneCellAnchor>
  <xdr:oneCellAnchor>
    <xdr:from>
      <xdr:col>1</xdr:col>
      <xdr:colOff>0</xdr:colOff>
      <xdr:row>58</xdr:row>
      <xdr:rowOff>0</xdr:rowOff>
    </xdr:from>
    <xdr:ext cx="47625" cy="190500"/>
    <xdr:pic>
      <xdr:nvPicPr>
        <xdr:cNvPr id="82" name="image81.png">
          <a:extLst>
            <a:ext uri="{FF2B5EF4-FFF2-40B4-BE49-F238E27FC236}">
              <a16:creationId xmlns:a16="http://schemas.microsoft.com/office/drawing/2014/main" id="{B272AE29-7DE1-48AA-AF71-8E18EFE0114E}"/>
            </a:ext>
          </a:extLst>
        </xdr:cNvPr>
        <xdr:cNvPicPr preferRelativeResize="0"/>
      </xdr:nvPicPr>
      <xdr:blipFill>
        <a:blip xmlns:r="http://schemas.openxmlformats.org/officeDocument/2006/relationships" r:embed="rId3" cstate="print"/>
        <a:stretch>
          <a:fillRect/>
        </a:stretch>
      </xdr:blipFill>
      <xdr:spPr>
        <a:xfrm>
          <a:off x="1914525" y="15097125"/>
          <a:ext cx="47625" cy="190500"/>
        </a:xfrm>
        <a:prstGeom prst="rect">
          <a:avLst/>
        </a:prstGeom>
        <a:noFill/>
      </xdr:spPr>
    </xdr:pic>
    <xdr:clientData fLocksWithSheet="0"/>
  </xdr:oneCellAnchor>
  <xdr:oneCellAnchor>
    <xdr:from>
      <xdr:col>1</xdr:col>
      <xdr:colOff>0</xdr:colOff>
      <xdr:row>58</xdr:row>
      <xdr:rowOff>0</xdr:rowOff>
    </xdr:from>
    <xdr:ext cx="47625" cy="190500"/>
    <xdr:pic>
      <xdr:nvPicPr>
        <xdr:cNvPr id="83" name="image82.png">
          <a:extLst>
            <a:ext uri="{FF2B5EF4-FFF2-40B4-BE49-F238E27FC236}">
              <a16:creationId xmlns:a16="http://schemas.microsoft.com/office/drawing/2014/main" id="{7DC5A7AD-D00A-402C-8413-3A2A0CB69506}"/>
            </a:ext>
          </a:extLst>
        </xdr:cNvPr>
        <xdr:cNvPicPr preferRelativeResize="0"/>
      </xdr:nvPicPr>
      <xdr:blipFill>
        <a:blip xmlns:r="http://schemas.openxmlformats.org/officeDocument/2006/relationships" r:embed="rId3" cstate="print"/>
        <a:stretch>
          <a:fillRect/>
        </a:stretch>
      </xdr:blipFill>
      <xdr:spPr>
        <a:xfrm>
          <a:off x="1914525" y="15097125"/>
          <a:ext cx="47625" cy="190500"/>
        </a:xfrm>
        <a:prstGeom prst="rect">
          <a:avLst/>
        </a:prstGeom>
        <a:noFill/>
      </xdr:spPr>
    </xdr:pic>
    <xdr:clientData fLocksWithSheet="0"/>
  </xdr:oneCellAnchor>
  <xdr:oneCellAnchor>
    <xdr:from>
      <xdr:col>1</xdr:col>
      <xdr:colOff>0</xdr:colOff>
      <xdr:row>58</xdr:row>
      <xdr:rowOff>0</xdr:rowOff>
    </xdr:from>
    <xdr:ext cx="47625" cy="190500"/>
    <xdr:pic>
      <xdr:nvPicPr>
        <xdr:cNvPr id="84" name="image83.png">
          <a:extLst>
            <a:ext uri="{FF2B5EF4-FFF2-40B4-BE49-F238E27FC236}">
              <a16:creationId xmlns:a16="http://schemas.microsoft.com/office/drawing/2014/main" id="{518CE4B5-8A88-4685-9795-CF83D9510B07}"/>
            </a:ext>
          </a:extLst>
        </xdr:cNvPr>
        <xdr:cNvPicPr preferRelativeResize="0"/>
      </xdr:nvPicPr>
      <xdr:blipFill>
        <a:blip xmlns:r="http://schemas.openxmlformats.org/officeDocument/2006/relationships" r:embed="rId3" cstate="print"/>
        <a:stretch>
          <a:fillRect/>
        </a:stretch>
      </xdr:blipFill>
      <xdr:spPr>
        <a:xfrm>
          <a:off x="1914525" y="15097125"/>
          <a:ext cx="47625" cy="190500"/>
        </a:xfrm>
        <a:prstGeom prst="rect">
          <a:avLst/>
        </a:prstGeom>
        <a:noFill/>
      </xdr:spPr>
    </xdr:pic>
    <xdr:clientData fLocksWithSheet="0"/>
  </xdr:oneCellAnchor>
  <xdr:oneCellAnchor>
    <xdr:from>
      <xdr:col>1</xdr:col>
      <xdr:colOff>0</xdr:colOff>
      <xdr:row>58</xdr:row>
      <xdr:rowOff>0</xdr:rowOff>
    </xdr:from>
    <xdr:ext cx="47625" cy="190500"/>
    <xdr:pic>
      <xdr:nvPicPr>
        <xdr:cNvPr id="85" name="image84.png">
          <a:extLst>
            <a:ext uri="{FF2B5EF4-FFF2-40B4-BE49-F238E27FC236}">
              <a16:creationId xmlns:a16="http://schemas.microsoft.com/office/drawing/2014/main" id="{DECC3B1D-7D98-4DB9-A81B-9C99C5814ECE}"/>
            </a:ext>
          </a:extLst>
        </xdr:cNvPr>
        <xdr:cNvPicPr preferRelativeResize="0"/>
      </xdr:nvPicPr>
      <xdr:blipFill>
        <a:blip xmlns:r="http://schemas.openxmlformats.org/officeDocument/2006/relationships" r:embed="rId3" cstate="print"/>
        <a:stretch>
          <a:fillRect/>
        </a:stretch>
      </xdr:blipFill>
      <xdr:spPr>
        <a:xfrm>
          <a:off x="1914525" y="15097125"/>
          <a:ext cx="47625" cy="190500"/>
        </a:xfrm>
        <a:prstGeom prst="rect">
          <a:avLst/>
        </a:prstGeom>
        <a:noFill/>
      </xdr:spPr>
    </xdr:pic>
    <xdr:clientData fLocksWithSheet="0"/>
  </xdr:oneCellAnchor>
  <xdr:oneCellAnchor>
    <xdr:from>
      <xdr:col>1</xdr:col>
      <xdr:colOff>0</xdr:colOff>
      <xdr:row>58</xdr:row>
      <xdr:rowOff>0</xdr:rowOff>
    </xdr:from>
    <xdr:ext cx="47625" cy="190500"/>
    <xdr:pic>
      <xdr:nvPicPr>
        <xdr:cNvPr id="86" name="image85.png">
          <a:extLst>
            <a:ext uri="{FF2B5EF4-FFF2-40B4-BE49-F238E27FC236}">
              <a16:creationId xmlns:a16="http://schemas.microsoft.com/office/drawing/2014/main" id="{376F0A99-73EF-460A-8C3D-A3F892823F0C}"/>
            </a:ext>
          </a:extLst>
        </xdr:cNvPr>
        <xdr:cNvPicPr preferRelativeResize="0"/>
      </xdr:nvPicPr>
      <xdr:blipFill>
        <a:blip xmlns:r="http://schemas.openxmlformats.org/officeDocument/2006/relationships" r:embed="rId3" cstate="print"/>
        <a:stretch>
          <a:fillRect/>
        </a:stretch>
      </xdr:blipFill>
      <xdr:spPr>
        <a:xfrm>
          <a:off x="1914525" y="15097125"/>
          <a:ext cx="47625" cy="190500"/>
        </a:xfrm>
        <a:prstGeom prst="rect">
          <a:avLst/>
        </a:prstGeom>
        <a:noFill/>
      </xdr:spPr>
    </xdr:pic>
    <xdr:clientData fLocksWithSheet="0"/>
  </xdr:oneCellAnchor>
  <xdr:oneCellAnchor>
    <xdr:from>
      <xdr:col>5</xdr:col>
      <xdr:colOff>0</xdr:colOff>
      <xdr:row>58</xdr:row>
      <xdr:rowOff>0</xdr:rowOff>
    </xdr:from>
    <xdr:ext cx="47625" cy="219075"/>
    <xdr:pic>
      <xdr:nvPicPr>
        <xdr:cNvPr id="87" name="image86.png">
          <a:extLst>
            <a:ext uri="{FF2B5EF4-FFF2-40B4-BE49-F238E27FC236}">
              <a16:creationId xmlns:a16="http://schemas.microsoft.com/office/drawing/2014/main" id="{E63E6F72-F79D-48AE-9AB7-C2F4A69D4EA8}"/>
            </a:ext>
          </a:extLst>
        </xdr:cNvPr>
        <xdr:cNvPicPr preferRelativeResize="0"/>
      </xdr:nvPicPr>
      <xdr:blipFill>
        <a:blip xmlns:r="http://schemas.openxmlformats.org/officeDocument/2006/relationships" r:embed="rId3" cstate="print"/>
        <a:stretch>
          <a:fillRect/>
        </a:stretch>
      </xdr:blipFill>
      <xdr:spPr>
        <a:xfrm>
          <a:off x="10106025" y="15097125"/>
          <a:ext cx="47625" cy="219075"/>
        </a:xfrm>
        <a:prstGeom prst="rect">
          <a:avLst/>
        </a:prstGeom>
        <a:noFill/>
      </xdr:spPr>
    </xdr:pic>
    <xdr:clientData fLocksWithSheet="0"/>
  </xdr:oneCellAnchor>
  <xdr:oneCellAnchor>
    <xdr:from>
      <xdr:col>5</xdr:col>
      <xdr:colOff>0</xdr:colOff>
      <xdr:row>58</xdr:row>
      <xdr:rowOff>0</xdr:rowOff>
    </xdr:from>
    <xdr:ext cx="47625" cy="219075"/>
    <xdr:pic>
      <xdr:nvPicPr>
        <xdr:cNvPr id="88" name="image87.png">
          <a:extLst>
            <a:ext uri="{FF2B5EF4-FFF2-40B4-BE49-F238E27FC236}">
              <a16:creationId xmlns:a16="http://schemas.microsoft.com/office/drawing/2014/main" id="{F8D3EF6E-07F2-4E89-A08B-92B3B2884A48}"/>
            </a:ext>
          </a:extLst>
        </xdr:cNvPr>
        <xdr:cNvPicPr preferRelativeResize="0"/>
      </xdr:nvPicPr>
      <xdr:blipFill>
        <a:blip xmlns:r="http://schemas.openxmlformats.org/officeDocument/2006/relationships" r:embed="rId3" cstate="print"/>
        <a:stretch>
          <a:fillRect/>
        </a:stretch>
      </xdr:blipFill>
      <xdr:spPr>
        <a:xfrm>
          <a:off x="10106025" y="15097125"/>
          <a:ext cx="47625" cy="219075"/>
        </a:xfrm>
        <a:prstGeom prst="rect">
          <a:avLst/>
        </a:prstGeom>
        <a:noFill/>
      </xdr:spPr>
    </xdr:pic>
    <xdr:clientData fLocksWithSheet="0"/>
  </xdr:oneCellAnchor>
  <xdr:oneCellAnchor>
    <xdr:from>
      <xdr:col>5</xdr:col>
      <xdr:colOff>0</xdr:colOff>
      <xdr:row>58</xdr:row>
      <xdr:rowOff>0</xdr:rowOff>
    </xdr:from>
    <xdr:ext cx="47625" cy="219075"/>
    <xdr:pic>
      <xdr:nvPicPr>
        <xdr:cNvPr id="89" name="image88.png">
          <a:extLst>
            <a:ext uri="{FF2B5EF4-FFF2-40B4-BE49-F238E27FC236}">
              <a16:creationId xmlns:a16="http://schemas.microsoft.com/office/drawing/2014/main" id="{8D732ED4-09ED-4B3B-A21C-BBC44417F5DC}"/>
            </a:ext>
          </a:extLst>
        </xdr:cNvPr>
        <xdr:cNvPicPr preferRelativeResize="0"/>
      </xdr:nvPicPr>
      <xdr:blipFill>
        <a:blip xmlns:r="http://schemas.openxmlformats.org/officeDocument/2006/relationships" r:embed="rId3" cstate="print"/>
        <a:stretch>
          <a:fillRect/>
        </a:stretch>
      </xdr:blipFill>
      <xdr:spPr>
        <a:xfrm>
          <a:off x="10106025" y="15097125"/>
          <a:ext cx="47625" cy="219075"/>
        </a:xfrm>
        <a:prstGeom prst="rect">
          <a:avLst/>
        </a:prstGeom>
        <a:noFill/>
      </xdr:spPr>
    </xdr:pic>
    <xdr:clientData fLocksWithSheet="0"/>
  </xdr:oneCellAnchor>
  <xdr:oneCellAnchor>
    <xdr:from>
      <xdr:col>5</xdr:col>
      <xdr:colOff>0</xdr:colOff>
      <xdr:row>58</xdr:row>
      <xdr:rowOff>0</xdr:rowOff>
    </xdr:from>
    <xdr:ext cx="47625" cy="276225"/>
    <xdr:pic>
      <xdr:nvPicPr>
        <xdr:cNvPr id="90" name="image89.png">
          <a:extLst>
            <a:ext uri="{FF2B5EF4-FFF2-40B4-BE49-F238E27FC236}">
              <a16:creationId xmlns:a16="http://schemas.microsoft.com/office/drawing/2014/main" id="{70C1854C-3599-4E59-932C-4EBACD1B3057}"/>
            </a:ext>
          </a:extLst>
        </xdr:cNvPr>
        <xdr:cNvPicPr preferRelativeResize="0"/>
      </xdr:nvPicPr>
      <xdr:blipFill>
        <a:blip xmlns:r="http://schemas.openxmlformats.org/officeDocument/2006/relationships" r:embed="rId3" cstate="print"/>
        <a:stretch>
          <a:fillRect/>
        </a:stretch>
      </xdr:blipFill>
      <xdr:spPr>
        <a:xfrm>
          <a:off x="10106025" y="15097125"/>
          <a:ext cx="47625" cy="276225"/>
        </a:xfrm>
        <a:prstGeom prst="rect">
          <a:avLst/>
        </a:prstGeom>
        <a:noFill/>
      </xdr:spPr>
    </xdr:pic>
    <xdr:clientData fLocksWithSheet="0"/>
  </xdr:oneCellAnchor>
  <xdr:oneCellAnchor>
    <xdr:from>
      <xdr:col>5</xdr:col>
      <xdr:colOff>0</xdr:colOff>
      <xdr:row>58</xdr:row>
      <xdr:rowOff>0</xdr:rowOff>
    </xdr:from>
    <xdr:ext cx="47625" cy="219075"/>
    <xdr:pic>
      <xdr:nvPicPr>
        <xdr:cNvPr id="91" name="image90.png">
          <a:extLst>
            <a:ext uri="{FF2B5EF4-FFF2-40B4-BE49-F238E27FC236}">
              <a16:creationId xmlns:a16="http://schemas.microsoft.com/office/drawing/2014/main" id="{DB9CEC8C-8855-4D12-A6C6-9F7915266263}"/>
            </a:ext>
          </a:extLst>
        </xdr:cNvPr>
        <xdr:cNvPicPr preferRelativeResize="0"/>
      </xdr:nvPicPr>
      <xdr:blipFill>
        <a:blip xmlns:r="http://schemas.openxmlformats.org/officeDocument/2006/relationships" r:embed="rId3" cstate="print"/>
        <a:stretch>
          <a:fillRect/>
        </a:stretch>
      </xdr:blipFill>
      <xdr:spPr>
        <a:xfrm>
          <a:off x="10106025" y="15097125"/>
          <a:ext cx="47625" cy="219075"/>
        </a:xfrm>
        <a:prstGeom prst="rect">
          <a:avLst/>
        </a:prstGeom>
        <a:noFill/>
      </xdr:spPr>
    </xdr:pic>
    <xdr:clientData fLocksWithSheet="0"/>
  </xdr:oneCellAnchor>
  <xdr:oneCellAnchor>
    <xdr:from>
      <xdr:col>5</xdr:col>
      <xdr:colOff>0</xdr:colOff>
      <xdr:row>58</xdr:row>
      <xdr:rowOff>0</xdr:rowOff>
    </xdr:from>
    <xdr:ext cx="47625" cy="219075"/>
    <xdr:pic>
      <xdr:nvPicPr>
        <xdr:cNvPr id="92" name="image91.png">
          <a:extLst>
            <a:ext uri="{FF2B5EF4-FFF2-40B4-BE49-F238E27FC236}">
              <a16:creationId xmlns:a16="http://schemas.microsoft.com/office/drawing/2014/main" id="{0CE2C3BA-7BFC-476B-AC06-BE361FC1D5F4}"/>
            </a:ext>
          </a:extLst>
        </xdr:cNvPr>
        <xdr:cNvPicPr preferRelativeResize="0"/>
      </xdr:nvPicPr>
      <xdr:blipFill>
        <a:blip xmlns:r="http://schemas.openxmlformats.org/officeDocument/2006/relationships" r:embed="rId3" cstate="print"/>
        <a:stretch>
          <a:fillRect/>
        </a:stretch>
      </xdr:blipFill>
      <xdr:spPr>
        <a:xfrm>
          <a:off x="10106025" y="15097125"/>
          <a:ext cx="47625" cy="219075"/>
        </a:xfrm>
        <a:prstGeom prst="rect">
          <a:avLst/>
        </a:prstGeom>
        <a:noFill/>
      </xdr:spPr>
    </xdr:pic>
    <xdr:clientData fLocksWithSheet="0"/>
  </xdr:oneCellAnchor>
  <xdr:oneCellAnchor>
    <xdr:from>
      <xdr:col>5</xdr:col>
      <xdr:colOff>0</xdr:colOff>
      <xdr:row>58</xdr:row>
      <xdr:rowOff>0</xdr:rowOff>
    </xdr:from>
    <xdr:ext cx="47625" cy="200025"/>
    <xdr:pic>
      <xdr:nvPicPr>
        <xdr:cNvPr id="93" name="image92.png">
          <a:extLst>
            <a:ext uri="{FF2B5EF4-FFF2-40B4-BE49-F238E27FC236}">
              <a16:creationId xmlns:a16="http://schemas.microsoft.com/office/drawing/2014/main" id="{A5A2E868-8C27-4A8F-A869-0DF555F8BCF1}"/>
            </a:ext>
          </a:extLst>
        </xdr:cNvPr>
        <xdr:cNvPicPr preferRelativeResize="0"/>
      </xdr:nvPicPr>
      <xdr:blipFill>
        <a:blip xmlns:r="http://schemas.openxmlformats.org/officeDocument/2006/relationships" r:embed="rId3" cstate="print"/>
        <a:stretch>
          <a:fillRect/>
        </a:stretch>
      </xdr:blipFill>
      <xdr:spPr>
        <a:xfrm>
          <a:off x="10106025" y="15097125"/>
          <a:ext cx="47625" cy="200025"/>
        </a:xfrm>
        <a:prstGeom prst="rect">
          <a:avLst/>
        </a:prstGeom>
        <a:noFill/>
      </xdr:spPr>
    </xdr:pic>
    <xdr:clientData fLocksWithSheet="0"/>
  </xdr:oneCellAnchor>
  <xdr:oneCellAnchor>
    <xdr:from>
      <xdr:col>5</xdr:col>
      <xdr:colOff>0</xdr:colOff>
      <xdr:row>58</xdr:row>
      <xdr:rowOff>0</xdr:rowOff>
    </xdr:from>
    <xdr:ext cx="47625" cy="219075"/>
    <xdr:pic>
      <xdr:nvPicPr>
        <xdr:cNvPr id="94" name="image93.png">
          <a:extLst>
            <a:ext uri="{FF2B5EF4-FFF2-40B4-BE49-F238E27FC236}">
              <a16:creationId xmlns:a16="http://schemas.microsoft.com/office/drawing/2014/main" id="{B36F183D-0E01-4FE3-94F8-D7740AF0A086}"/>
            </a:ext>
          </a:extLst>
        </xdr:cNvPr>
        <xdr:cNvPicPr preferRelativeResize="0"/>
      </xdr:nvPicPr>
      <xdr:blipFill>
        <a:blip xmlns:r="http://schemas.openxmlformats.org/officeDocument/2006/relationships" r:embed="rId3" cstate="print"/>
        <a:stretch>
          <a:fillRect/>
        </a:stretch>
      </xdr:blipFill>
      <xdr:spPr>
        <a:xfrm>
          <a:off x="10106025" y="15097125"/>
          <a:ext cx="47625" cy="219075"/>
        </a:xfrm>
        <a:prstGeom prst="rect">
          <a:avLst/>
        </a:prstGeom>
        <a:noFill/>
      </xdr:spPr>
    </xdr:pic>
    <xdr:clientData fLocksWithSheet="0"/>
  </xdr:oneCellAnchor>
  <xdr:oneCellAnchor>
    <xdr:from>
      <xdr:col>5</xdr:col>
      <xdr:colOff>0</xdr:colOff>
      <xdr:row>58</xdr:row>
      <xdr:rowOff>0</xdr:rowOff>
    </xdr:from>
    <xdr:ext cx="47625" cy="219075"/>
    <xdr:pic>
      <xdr:nvPicPr>
        <xdr:cNvPr id="95" name="image94.png">
          <a:extLst>
            <a:ext uri="{FF2B5EF4-FFF2-40B4-BE49-F238E27FC236}">
              <a16:creationId xmlns:a16="http://schemas.microsoft.com/office/drawing/2014/main" id="{F18498BD-2CE4-48C7-BC7B-472D77A98A53}"/>
            </a:ext>
          </a:extLst>
        </xdr:cNvPr>
        <xdr:cNvPicPr preferRelativeResize="0"/>
      </xdr:nvPicPr>
      <xdr:blipFill>
        <a:blip xmlns:r="http://schemas.openxmlformats.org/officeDocument/2006/relationships" r:embed="rId3" cstate="print"/>
        <a:stretch>
          <a:fillRect/>
        </a:stretch>
      </xdr:blipFill>
      <xdr:spPr>
        <a:xfrm>
          <a:off x="10106025" y="15097125"/>
          <a:ext cx="47625" cy="219075"/>
        </a:xfrm>
        <a:prstGeom prst="rect">
          <a:avLst/>
        </a:prstGeom>
        <a:noFill/>
      </xdr:spPr>
    </xdr:pic>
    <xdr:clientData fLocksWithSheet="0"/>
  </xdr:oneCellAnchor>
  <xdr:oneCellAnchor>
    <xdr:from>
      <xdr:col>5</xdr:col>
      <xdr:colOff>0</xdr:colOff>
      <xdr:row>58</xdr:row>
      <xdr:rowOff>0</xdr:rowOff>
    </xdr:from>
    <xdr:ext cx="47625" cy="219075"/>
    <xdr:pic>
      <xdr:nvPicPr>
        <xdr:cNvPr id="96" name="image95.png">
          <a:extLst>
            <a:ext uri="{FF2B5EF4-FFF2-40B4-BE49-F238E27FC236}">
              <a16:creationId xmlns:a16="http://schemas.microsoft.com/office/drawing/2014/main" id="{163CECA5-C9D6-4408-B839-567BBA2D552E}"/>
            </a:ext>
          </a:extLst>
        </xdr:cNvPr>
        <xdr:cNvPicPr preferRelativeResize="0"/>
      </xdr:nvPicPr>
      <xdr:blipFill>
        <a:blip xmlns:r="http://schemas.openxmlformats.org/officeDocument/2006/relationships" r:embed="rId3" cstate="print"/>
        <a:stretch>
          <a:fillRect/>
        </a:stretch>
      </xdr:blipFill>
      <xdr:spPr>
        <a:xfrm>
          <a:off x="10106025" y="15097125"/>
          <a:ext cx="47625" cy="219075"/>
        </a:xfrm>
        <a:prstGeom prst="rect">
          <a:avLst/>
        </a:prstGeom>
        <a:noFill/>
      </xdr:spPr>
    </xdr:pic>
    <xdr:clientData fLocksWithSheet="0"/>
  </xdr:oneCellAnchor>
  <xdr:oneCellAnchor>
    <xdr:from>
      <xdr:col>5</xdr:col>
      <xdr:colOff>0</xdr:colOff>
      <xdr:row>58</xdr:row>
      <xdr:rowOff>0</xdr:rowOff>
    </xdr:from>
    <xdr:ext cx="47625" cy="219075"/>
    <xdr:pic>
      <xdr:nvPicPr>
        <xdr:cNvPr id="97" name="image96.png">
          <a:extLst>
            <a:ext uri="{FF2B5EF4-FFF2-40B4-BE49-F238E27FC236}">
              <a16:creationId xmlns:a16="http://schemas.microsoft.com/office/drawing/2014/main" id="{5182E217-D2BC-4605-A6A9-D263AE63AA73}"/>
            </a:ext>
          </a:extLst>
        </xdr:cNvPr>
        <xdr:cNvPicPr preferRelativeResize="0"/>
      </xdr:nvPicPr>
      <xdr:blipFill>
        <a:blip xmlns:r="http://schemas.openxmlformats.org/officeDocument/2006/relationships" r:embed="rId3" cstate="print"/>
        <a:stretch>
          <a:fillRect/>
        </a:stretch>
      </xdr:blipFill>
      <xdr:spPr>
        <a:xfrm>
          <a:off x="10106025" y="15097125"/>
          <a:ext cx="47625" cy="219075"/>
        </a:xfrm>
        <a:prstGeom prst="rect">
          <a:avLst/>
        </a:prstGeom>
        <a:noFill/>
      </xdr:spPr>
    </xdr:pic>
    <xdr:clientData fLocksWithSheet="0"/>
  </xdr:oneCellAnchor>
  <xdr:oneCellAnchor>
    <xdr:from>
      <xdr:col>5</xdr:col>
      <xdr:colOff>0</xdr:colOff>
      <xdr:row>58</xdr:row>
      <xdr:rowOff>0</xdr:rowOff>
    </xdr:from>
    <xdr:ext cx="47625" cy="219075"/>
    <xdr:pic>
      <xdr:nvPicPr>
        <xdr:cNvPr id="98" name="image97.png">
          <a:extLst>
            <a:ext uri="{FF2B5EF4-FFF2-40B4-BE49-F238E27FC236}">
              <a16:creationId xmlns:a16="http://schemas.microsoft.com/office/drawing/2014/main" id="{3E9AB3C5-BEA5-441B-B8B2-C44569F35169}"/>
            </a:ext>
          </a:extLst>
        </xdr:cNvPr>
        <xdr:cNvPicPr preferRelativeResize="0"/>
      </xdr:nvPicPr>
      <xdr:blipFill>
        <a:blip xmlns:r="http://schemas.openxmlformats.org/officeDocument/2006/relationships" r:embed="rId3" cstate="print"/>
        <a:stretch>
          <a:fillRect/>
        </a:stretch>
      </xdr:blipFill>
      <xdr:spPr>
        <a:xfrm>
          <a:off x="10106025" y="15097125"/>
          <a:ext cx="47625" cy="219075"/>
        </a:xfrm>
        <a:prstGeom prst="rect">
          <a:avLst/>
        </a:prstGeom>
        <a:noFill/>
      </xdr:spPr>
    </xdr:pic>
    <xdr:clientData fLocksWithSheet="0"/>
  </xdr:oneCellAnchor>
  <xdr:oneCellAnchor>
    <xdr:from>
      <xdr:col>5</xdr:col>
      <xdr:colOff>0</xdr:colOff>
      <xdr:row>58</xdr:row>
      <xdr:rowOff>0</xdr:rowOff>
    </xdr:from>
    <xdr:ext cx="47625" cy="219075"/>
    <xdr:pic>
      <xdr:nvPicPr>
        <xdr:cNvPr id="99" name="image98.png">
          <a:extLst>
            <a:ext uri="{FF2B5EF4-FFF2-40B4-BE49-F238E27FC236}">
              <a16:creationId xmlns:a16="http://schemas.microsoft.com/office/drawing/2014/main" id="{7991E56A-B036-4EBB-8909-9147548B1EDD}"/>
            </a:ext>
          </a:extLst>
        </xdr:cNvPr>
        <xdr:cNvPicPr preferRelativeResize="0"/>
      </xdr:nvPicPr>
      <xdr:blipFill>
        <a:blip xmlns:r="http://schemas.openxmlformats.org/officeDocument/2006/relationships" r:embed="rId3" cstate="print"/>
        <a:stretch>
          <a:fillRect/>
        </a:stretch>
      </xdr:blipFill>
      <xdr:spPr>
        <a:xfrm>
          <a:off x="10106025" y="15097125"/>
          <a:ext cx="47625" cy="219075"/>
        </a:xfrm>
        <a:prstGeom prst="rect">
          <a:avLst/>
        </a:prstGeom>
        <a:noFill/>
      </xdr:spPr>
    </xdr:pic>
    <xdr:clientData fLocksWithSheet="0"/>
  </xdr:oneCellAnchor>
  <xdr:oneCellAnchor>
    <xdr:from>
      <xdr:col>5</xdr:col>
      <xdr:colOff>0</xdr:colOff>
      <xdr:row>58</xdr:row>
      <xdr:rowOff>0</xdr:rowOff>
    </xdr:from>
    <xdr:ext cx="47625" cy="219075"/>
    <xdr:pic>
      <xdr:nvPicPr>
        <xdr:cNvPr id="100" name="image99.png">
          <a:extLst>
            <a:ext uri="{FF2B5EF4-FFF2-40B4-BE49-F238E27FC236}">
              <a16:creationId xmlns:a16="http://schemas.microsoft.com/office/drawing/2014/main" id="{66DAEFF3-3619-4E36-A8F2-2BE3981CB2B3}"/>
            </a:ext>
          </a:extLst>
        </xdr:cNvPr>
        <xdr:cNvPicPr preferRelativeResize="0"/>
      </xdr:nvPicPr>
      <xdr:blipFill>
        <a:blip xmlns:r="http://schemas.openxmlformats.org/officeDocument/2006/relationships" r:embed="rId3" cstate="print"/>
        <a:stretch>
          <a:fillRect/>
        </a:stretch>
      </xdr:blipFill>
      <xdr:spPr>
        <a:xfrm>
          <a:off x="10106025" y="15097125"/>
          <a:ext cx="47625" cy="219075"/>
        </a:xfrm>
        <a:prstGeom prst="rect">
          <a:avLst/>
        </a:prstGeom>
        <a:noFill/>
      </xdr:spPr>
    </xdr:pic>
    <xdr:clientData fLocksWithSheet="0"/>
  </xdr:oneCellAnchor>
  <xdr:oneCellAnchor>
    <xdr:from>
      <xdr:col>5</xdr:col>
      <xdr:colOff>0</xdr:colOff>
      <xdr:row>58</xdr:row>
      <xdr:rowOff>0</xdr:rowOff>
    </xdr:from>
    <xdr:ext cx="47625" cy="219075"/>
    <xdr:pic>
      <xdr:nvPicPr>
        <xdr:cNvPr id="101" name="image100.png">
          <a:extLst>
            <a:ext uri="{FF2B5EF4-FFF2-40B4-BE49-F238E27FC236}">
              <a16:creationId xmlns:a16="http://schemas.microsoft.com/office/drawing/2014/main" id="{4CEEAC14-AA3D-4861-BF39-09B212C3B562}"/>
            </a:ext>
          </a:extLst>
        </xdr:cNvPr>
        <xdr:cNvPicPr preferRelativeResize="0"/>
      </xdr:nvPicPr>
      <xdr:blipFill>
        <a:blip xmlns:r="http://schemas.openxmlformats.org/officeDocument/2006/relationships" r:embed="rId3" cstate="print"/>
        <a:stretch>
          <a:fillRect/>
        </a:stretch>
      </xdr:blipFill>
      <xdr:spPr>
        <a:xfrm>
          <a:off x="10106025" y="15097125"/>
          <a:ext cx="47625" cy="219075"/>
        </a:xfrm>
        <a:prstGeom prst="rect">
          <a:avLst/>
        </a:prstGeom>
        <a:noFill/>
      </xdr:spPr>
    </xdr:pic>
    <xdr:clientData fLocksWithSheet="0"/>
  </xdr:oneCellAnchor>
  <xdr:oneCellAnchor>
    <xdr:from>
      <xdr:col>5</xdr:col>
      <xdr:colOff>0</xdr:colOff>
      <xdr:row>58</xdr:row>
      <xdr:rowOff>0</xdr:rowOff>
    </xdr:from>
    <xdr:ext cx="47625" cy="276225"/>
    <xdr:pic>
      <xdr:nvPicPr>
        <xdr:cNvPr id="102" name="image101.png">
          <a:extLst>
            <a:ext uri="{FF2B5EF4-FFF2-40B4-BE49-F238E27FC236}">
              <a16:creationId xmlns:a16="http://schemas.microsoft.com/office/drawing/2014/main" id="{65CBED33-F804-49AA-AB4E-6CF2F229F1DF}"/>
            </a:ext>
          </a:extLst>
        </xdr:cNvPr>
        <xdr:cNvPicPr preferRelativeResize="0"/>
      </xdr:nvPicPr>
      <xdr:blipFill>
        <a:blip xmlns:r="http://schemas.openxmlformats.org/officeDocument/2006/relationships" r:embed="rId3" cstate="print"/>
        <a:stretch>
          <a:fillRect/>
        </a:stretch>
      </xdr:blipFill>
      <xdr:spPr>
        <a:xfrm>
          <a:off x="10106025" y="15097125"/>
          <a:ext cx="47625" cy="276225"/>
        </a:xfrm>
        <a:prstGeom prst="rect">
          <a:avLst/>
        </a:prstGeom>
        <a:noFill/>
      </xdr:spPr>
    </xdr:pic>
    <xdr:clientData fLocksWithSheet="0"/>
  </xdr:oneCellAnchor>
  <xdr:oneCellAnchor>
    <xdr:from>
      <xdr:col>5</xdr:col>
      <xdr:colOff>0</xdr:colOff>
      <xdr:row>58</xdr:row>
      <xdr:rowOff>0</xdr:rowOff>
    </xdr:from>
    <xdr:ext cx="47625" cy="190500"/>
    <xdr:pic>
      <xdr:nvPicPr>
        <xdr:cNvPr id="103" name="image102.png">
          <a:extLst>
            <a:ext uri="{FF2B5EF4-FFF2-40B4-BE49-F238E27FC236}">
              <a16:creationId xmlns:a16="http://schemas.microsoft.com/office/drawing/2014/main" id="{03DFAC5F-362D-4440-9334-702E7F090014}"/>
            </a:ext>
          </a:extLst>
        </xdr:cNvPr>
        <xdr:cNvPicPr preferRelativeResize="0"/>
      </xdr:nvPicPr>
      <xdr:blipFill>
        <a:blip xmlns:r="http://schemas.openxmlformats.org/officeDocument/2006/relationships" r:embed="rId3"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58</xdr:row>
      <xdr:rowOff>0</xdr:rowOff>
    </xdr:from>
    <xdr:ext cx="47625" cy="47625"/>
    <xdr:pic>
      <xdr:nvPicPr>
        <xdr:cNvPr id="104" name="image103.png">
          <a:extLst>
            <a:ext uri="{FF2B5EF4-FFF2-40B4-BE49-F238E27FC236}">
              <a16:creationId xmlns:a16="http://schemas.microsoft.com/office/drawing/2014/main" id="{2F13FA82-AE5B-4F0F-92F0-0336E25BAFF3}"/>
            </a:ext>
          </a:extLst>
        </xdr:cNvPr>
        <xdr:cNvPicPr preferRelativeResize="0"/>
      </xdr:nvPicPr>
      <xdr:blipFill>
        <a:blip xmlns:r="http://schemas.openxmlformats.org/officeDocument/2006/relationships" r:embed="rId3"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58</xdr:row>
      <xdr:rowOff>0</xdr:rowOff>
    </xdr:from>
    <xdr:ext cx="47625" cy="190500"/>
    <xdr:pic>
      <xdr:nvPicPr>
        <xdr:cNvPr id="105" name="image104.png">
          <a:extLst>
            <a:ext uri="{FF2B5EF4-FFF2-40B4-BE49-F238E27FC236}">
              <a16:creationId xmlns:a16="http://schemas.microsoft.com/office/drawing/2014/main" id="{E2A06B15-B0E0-4AD9-9544-F03EC92099A3}"/>
            </a:ext>
          </a:extLst>
        </xdr:cNvPr>
        <xdr:cNvPicPr preferRelativeResize="0"/>
      </xdr:nvPicPr>
      <xdr:blipFill>
        <a:blip xmlns:r="http://schemas.openxmlformats.org/officeDocument/2006/relationships" r:embed="rId3"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58</xdr:row>
      <xdr:rowOff>0</xdr:rowOff>
    </xdr:from>
    <xdr:ext cx="47625" cy="47625"/>
    <xdr:pic>
      <xdr:nvPicPr>
        <xdr:cNvPr id="106" name="image105.png">
          <a:extLst>
            <a:ext uri="{FF2B5EF4-FFF2-40B4-BE49-F238E27FC236}">
              <a16:creationId xmlns:a16="http://schemas.microsoft.com/office/drawing/2014/main" id="{16DCBA38-3A1A-4041-BFA5-1D5AF9F2E598}"/>
            </a:ext>
          </a:extLst>
        </xdr:cNvPr>
        <xdr:cNvPicPr preferRelativeResize="0"/>
      </xdr:nvPicPr>
      <xdr:blipFill>
        <a:blip xmlns:r="http://schemas.openxmlformats.org/officeDocument/2006/relationships" r:embed="rId3"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58</xdr:row>
      <xdr:rowOff>0</xdr:rowOff>
    </xdr:from>
    <xdr:ext cx="47625" cy="190500"/>
    <xdr:pic>
      <xdr:nvPicPr>
        <xdr:cNvPr id="107" name="image106.png">
          <a:extLst>
            <a:ext uri="{FF2B5EF4-FFF2-40B4-BE49-F238E27FC236}">
              <a16:creationId xmlns:a16="http://schemas.microsoft.com/office/drawing/2014/main" id="{74C72840-A98B-4984-9E8D-E39EB7B2F260}"/>
            </a:ext>
          </a:extLst>
        </xdr:cNvPr>
        <xdr:cNvPicPr preferRelativeResize="0"/>
      </xdr:nvPicPr>
      <xdr:blipFill>
        <a:blip xmlns:r="http://schemas.openxmlformats.org/officeDocument/2006/relationships" r:embed="rId3"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58</xdr:row>
      <xdr:rowOff>0</xdr:rowOff>
    </xdr:from>
    <xdr:ext cx="47625" cy="47625"/>
    <xdr:pic>
      <xdr:nvPicPr>
        <xdr:cNvPr id="108" name="image107.png">
          <a:extLst>
            <a:ext uri="{FF2B5EF4-FFF2-40B4-BE49-F238E27FC236}">
              <a16:creationId xmlns:a16="http://schemas.microsoft.com/office/drawing/2014/main" id="{ED37A6B4-D9CE-4DB7-9F52-A7BCC0A90F7F}"/>
            </a:ext>
          </a:extLst>
        </xdr:cNvPr>
        <xdr:cNvPicPr preferRelativeResize="0"/>
      </xdr:nvPicPr>
      <xdr:blipFill>
        <a:blip xmlns:r="http://schemas.openxmlformats.org/officeDocument/2006/relationships" r:embed="rId3"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58</xdr:row>
      <xdr:rowOff>0</xdr:rowOff>
    </xdr:from>
    <xdr:ext cx="47625" cy="238125"/>
    <xdr:pic>
      <xdr:nvPicPr>
        <xdr:cNvPr id="109" name="image108.png">
          <a:extLst>
            <a:ext uri="{FF2B5EF4-FFF2-40B4-BE49-F238E27FC236}">
              <a16:creationId xmlns:a16="http://schemas.microsoft.com/office/drawing/2014/main" id="{F9C685C1-AECB-4BF0-B341-87DBE022C586}"/>
            </a:ext>
          </a:extLst>
        </xdr:cNvPr>
        <xdr:cNvPicPr preferRelativeResize="0"/>
      </xdr:nvPicPr>
      <xdr:blipFill>
        <a:blip xmlns:r="http://schemas.openxmlformats.org/officeDocument/2006/relationships" r:embed="rId3" cstate="print"/>
        <a:stretch>
          <a:fillRect/>
        </a:stretch>
      </xdr:blipFill>
      <xdr:spPr>
        <a:xfrm>
          <a:off x="10106025" y="15097125"/>
          <a:ext cx="47625" cy="238125"/>
        </a:xfrm>
        <a:prstGeom prst="rect">
          <a:avLst/>
        </a:prstGeom>
        <a:noFill/>
      </xdr:spPr>
    </xdr:pic>
    <xdr:clientData fLocksWithSheet="0"/>
  </xdr:oneCellAnchor>
  <xdr:oneCellAnchor>
    <xdr:from>
      <xdr:col>5</xdr:col>
      <xdr:colOff>0</xdr:colOff>
      <xdr:row>58</xdr:row>
      <xdr:rowOff>0</xdr:rowOff>
    </xdr:from>
    <xdr:ext cx="47625" cy="47625"/>
    <xdr:pic>
      <xdr:nvPicPr>
        <xdr:cNvPr id="110" name="image109.png">
          <a:extLst>
            <a:ext uri="{FF2B5EF4-FFF2-40B4-BE49-F238E27FC236}">
              <a16:creationId xmlns:a16="http://schemas.microsoft.com/office/drawing/2014/main" id="{70458C6C-F05F-44DC-B7B1-0EBC59F1DF83}"/>
            </a:ext>
          </a:extLst>
        </xdr:cNvPr>
        <xdr:cNvPicPr preferRelativeResize="0"/>
      </xdr:nvPicPr>
      <xdr:blipFill>
        <a:blip xmlns:r="http://schemas.openxmlformats.org/officeDocument/2006/relationships" r:embed="rId3"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58</xdr:row>
      <xdr:rowOff>0</xdr:rowOff>
    </xdr:from>
    <xdr:ext cx="47625" cy="190500"/>
    <xdr:pic>
      <xdr:nvPicPr>
        <xdr:cNvPr id="111" name="image110.png">
          <a:extLst>
            <a:ext uri="{FF2B5EF4-FFF2-40B4-BE49-F238E27FC236}">
              <a16:creationId xmlns:a16="http://schemas.microsoft.com/office/drawing/2014/main" id="{C50A852B-A442-4D45-816B-E64EFD982C97}"/>
            </a:ext>
          </a:extLst>
        </xdr:cNvPr>
        <xdr:cNvPicPr preferRelativeResize="0"/>
      </xdr:nvPicPr>
      <xdr:blipFill>
        <a:blip xmlns:r="http://schemas.openxmlformats.org/officeDocument/2006/relationships" r:embed="rId3"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58</xdr:row>
      <xdr:rowOff>0</xdr:rowOff>
    </xdr:from>
    <xdr:ext cx="47625" cy="47625"/>
    <xdr:pic>
      <xdr:nvPicPr>
        <xdr:cNvPr id="112" name="image111.png">
          <a:extLst>
            <a:ext uri="{FF2B5EF4-FFF2-40B4-BE49-F238E27FC236}">
              <a16:creationId xmlns:a16="http://schemas.microsoft.com/office/drawing/2014/main" id="{5DFD58C8-70AB-4A2A-94B7-FD02EBB8CE37}"/>
            </a:ext>
          </a:extLst>
        </xdr:cNvPr>
        <xdr:cNvPicPr preferRelativeResize="0"/>
      </xdr:nvPicPr>
      <xdr:blipFill>
        <a:blip xmlns:r="http://schemas.openxmlformats.org/officeDocument/2006/relationships" r:embed="rId3"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58</xdr:row>
      <xdr:rowOff>0</xdr:rowOff>
    </xdr:from>
    <xdr:ext cx="47625" cy="190500"/>
    <xdr:pic>
      <xdr:nvPicPr>
        <xdr:cNvPr id="113" name="image112.png">
          <a:extLst>
            <a:ext uri="{FF2B5EF4-FFF2-40B4-BE49-F238E27FC236}">
              <a16:creationId xmlns:a16="http://schemas.microsoft.com/office/drawing/2014/main" id="{5F829DD6-55D7-4BAB-BC0F-3C9328968379}"/>
            </a:ext>
          </a:extLst>
        </xdr:cNvPr>
        <xdr:cNvPicPr preferRelativeResize="0"/>
      </xdr:nvPicPr>
      <xdr:blipFill>
        <a:blip xmlns:r="http://schemas.openxmlformats.org/officeDocument/2006/relationships" r:embed="rId3"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58</xdr:row>
      <xdr:rowOff>0</xdr:rowOff>
    </xdr:from>
    <xdr:ext cx="47625" cy="47625"/>
    <xdr:pic>
      <xdr:nvPicPr>
        <xdr:cNvPr id="114" name="image113.png">
          <a:extLst>
            <a:ext uri="{FF2B5EF4-FFF2-40B4-BE49-F238E27FC236}">
              <a16:creationId xmlns:a16="http://schemas.microsoft.com/office/drawing/2014/main" id="{F72407F0-5B87-4685-BEA2-5D26C0C77B6F}"/>
            </a:ext>
          </a:extLst>
        </xdr:cNvPr>
        <xdr:cNvPicPr preferRelativeResize="0"/>
      </xdr:nvPicPr>
      <xdr:blipFill>
        <a:blip xmlns:r="http://schemas.openxmlformats.org/officeDocument/2006/relationships" r:embed="rId3"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58</xdr:row>
      <xdr:rowOff>0</xdr:rowOff>
    </xdr:from>
    <xdr:ext cx="47625" cy="180975"/>
    <xdr:pic>
      <xdr:nvPicPr>
        <xdr:cNvPr id="115" name="image114.png">
          <a:extLst>
            <a:ext uri="{FF2B5EF4-FFF2-40B4-BE49-F238E27FC236}">
              <a16:creationId xmlns:a16="http://schemas.microsoft.com/office/drawing/2014/main" id="{A6C50037-4999-4BDE-9761-F4616D4E513D}"/>
            </a:ext>
          </a:extLst>
        </xdr:cNvPr>
        <xdr:cNvPicPr preferRelativeResize="0"/>
      </xdr:nvPicPr>
      <xdr:blipFill>
        <a:blip xmlns:r="http://schemas.openxmlformats.org/officeDocument/2006/relationships" r:embed="rId3" cstate="print"/>
        <a:stretch>
          <a:fillRect/>
        </a:stretch>
      </xdr:blipFill>
      <xdr:spPr>
        <a:xfrm>
          <a:off x="10106025" y="15097125"/>
          <a:ext cx="47625" cy="180975"/>
        </a:xfrm>
        <a:prstGeom prst="rect">
          <a:avLst/>
        </a:prstGeom>
        <a:noFill/>
      </xdr:spPr>
    </xdr:pic>
    <xdr:clientData fLocksWithSheet="0"/>
  </xdr:oneCellAnchor>
  <xdr:oneCellAnchor>
    <xdr:from>
      <xdr:col>5</xdr:col>
      <xdr:colOff>0</xdr:colOff>
      <xdr:row>58</xdr:row>
      <xdr:rowOff>0</xdr:rowOff>
    </xdr:from>
    <xdr:ext cx="47625" cy="190500"/>
    <xdr:pic>
      <xdr:nvPicPr>
        <xdr:cNvPr id="116" name="image115.png">
          <a:extLst>
            <a:ext uri="{FF2B5EF4-FFF2-40B4-BE49-F238E27FC236}">
              <a16:creationId xmlns:a16="http://schemas.microsoft.com/office/drawing/2014/main" id="{B7E3B102-94FE-41B3-8B54-C1EEFA7ECF81}"/>
            </a:ext>
          </a:extLst>
        </xdr:cNvPr>
        <xdr:cNvPicPr preferRelativeResize="0"/>
      </xdr:nvPicPr>
      <xdr:blipFill>
        <a:blip xmlns:r="http://schemas.openxmlformats.org/officeDocument/2006/relationships" r:embed="rId3"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58</xdr:row>
      <xdr:rowOff>0</xdr:rowOff>
    </xdr:from>
    <xdr:ext cx="47625" cy="47625"/>
    <xdr:pic>
      <xdr:nvPicPr>
        <xdr:cNvPr id="117" name="image116.png">
          <a:extLst>
            <a:ext uri="{FF2B5EF4-FFF2-40B4-BE49-F238E27FC236}">
              <a16:creationId xmlns:a16="http://schemas.microsoft.com/office/drawing/2014/main" id="{3B3CD2EF-57CF-46C0-8DDB-048CA18BFD48}"/>
            </a:ext>
          </a:extLst>
        </xdr:cNvPr>
        <xdr:cNvPicPr preferRelativeResize="0"/>
      </xdr:nvPicPr>
      <xdr:blipFill>
        <a:blip xmlns:r="http://schemas.openxmlformats.org/officeDocument/2006/relationships" r:embed="rId3"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58</xdr:row>
      <xdr:rowOff>0</xdr:rowOff>
    </xdr:from>
    <xdr:ext cx="47625" cy="190500"/>
    <xdr:pic>
      <xdr:nvPicPr>
        <xdr:cNvPr id="118" name="image117.png">
          <a:extLst>
            <a:ext uri="{FF2B5EF4-FFF2-40B4-BE49-F238E27FC236}">
              <a16:creationId xmlns:a16="http://schemas.microsoft.com/office/drawing/2014/main" id="{AEFF02A8-675D-4009-91BF-88B131931A78}"/>
            </a:ext>
          </a:extLst>
        </xdr:cNvPr>
        <xdr:cNvPicPr preferRelativeResize="0"/>
      </xdr:nvPicPr>
      <xdr:blipFill>
        <a:blip xmlns:r="http://schemas.openxmlformats.org/officeDocument/2006/relationships" r:embed="rId3"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58</xdr:row>
      <xdr:rowOff>0</xdr:rowOff>
    </xdr:from>
    <xdr:ext cx="47625" cy="190500"/>
    <xdr:pic>
      <xdr:nvPicPr>
        <xdr:cNvPr id="119" name="image118.png">
          <a:extLst>
            <a:ext uri="{FF2B5EF4-FFF2-40B4-BE49-F238E27FC236}">
              <a16:creationId xmlns:a16="http://schemas.microsoft.com/office/drawing/2014/main" id="{B300AAA0-1DB4-4426-9070-23C0B39D8007}"/>
            </a:ext>
          </a:extLst>
        </xdr:cNvPr>
        <xdr:cNvPicPr preferRelativeResize="0"/>
      </xdr:nvPicPr>
      <xdr:blipFill>
        <a:blip xmlns:r="http://schemas.openxmlformats.org/officeDocument/2006/relationships" r:embed="rId3"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58</xdr:row>
      <xdr:rowOff>0</xdr:rowOff>
    </xdr:from>
    <xdr:ext cx="47625" cy="47625"/>
    <xdr:pic>
      <xdr:nvPicPr>
        <xdr:cNvPr id="120" name="image119.png">
          <a:extLst>
            <a:ext uri="{FF2B5EF4-FFF2-40B4-BE49-F238E27FC236}">
              <a16:creationId xmlns:a16="http://schemas.microsoft.com/office/drawing/2014/main" id="{F1610CCB-A92A-4715-A603-9E649C579E32}"/>
            </a:ext>
          </a:extLst>
        </xdr:cNvPr>
        <xdr:cNvPicPr preferRelativeResize="0"/>
      </xdr:nvPicPr>
      <xdr:blipFill>
        <a:blip xmlns:r="http://schemas.openxmlformats.org/officeDocument/2006/relationships" r:embed="rId3"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58</xdr:row>
      <xdr:rowOff>0</xdr:rowOff>
    </xdr:from>
    <xdr:ext cx="47625" cy="190500"/>
    <xdr:pic>
      <xdr:nvPicPr>
        <xdr:cNvPr id="121" name="image120.png">
          <a:extLst>
            <a:ext uri="{FF2B5EF4-FFF2-40B4-BE49-F238E27FC236}">
              <a16:creationId xmlns:a16="http://schemas.microsoft.com/office/drawing/2014/main" id="{630EC86F-2B8A-4A3D-A6C3-391F3792D44C}"/>
            </a:ext>
          </a:extLst>
        </xdr:cNvPr>
        <xdr:cNvPicPr preferRelativeResize="0"/>
      </xdr:nvPicPr>
      <xdr:blipFill>
        <a:blip xmlns:r="http://schemas.openxmlformats.org/officeDocument/2006/relationships" r:embed="rId3"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58</xdr:row>
      <xdr:rowOff>0</xdr:rowOff>
    </xdr:from>
    <xdr:ext cx="47625" cy="47625"/>
    <xdr:pic>
      <xdr:nvPicPr>
        <xdr:cNvPr id="122" name="image121.png">
          <a:extLst>
            <a:ext uri="{FF2B5EF4-FFF2-40B4-BE49-F238E27FC236}">
              <a16:creationId xmlns:a16="http://schemas.microsoft.com/office/drawing/2014/main" id="{9B3CA27F-AF6D-4AC3-823B-D3ACB9E349A3}"/>
            </a:ext>
          </a:extLst>
        </xdr:cNvPr>
        <xdr:cNvPicPr preferRelativeResize="0"/>
      </xdr:nvPicPr>
      <xdr:blipFill>
        <a:blip xmlns:r="http://schemas.openxmlformats.org/officeDocument/2006/relationships" r:embed="rId3"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58</xdr:row>
      <xdr:rowOff>0</xdr:rowOff>
    </xdr:from>
    <xdr:ext cx="47625" cy="190500"/>
    <xdr:pic>
      <xdr:nvPicPr>
        <xdr:cNvPr id="123" name="image122.png">
          <a:extLst>
            <a:ext uri="{FF2B5EF4-FFF2-40B4-BE49-F238E27FC236}">
              <a16:creationId xmlns:a16="http://schemas.microsoft.com/office/drawing/2014/main" id="{75185F03-27A1-43DF-89D9-6F6CC4F5C0FF}"/>
            </a:ext>
          </a:extLst>
        </xdr:cNvPr>
        <xdr:cNvPicPr preferRelativeResize="0"/>
      </xdr:nvPicPr>
      <xdr:blipFill>
        <a:blip xmlns:r="http://schemas.openxmlformats.org/officeDocument/2006/relationships" r:embed="rId3"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58</xdr:row>
      <xdr:rowOff>0</xdr:rowOff>
    </xdr:from>
    <xdr:ext cx="47625" cy="190500"/>
    <xdr:pic>
      <xdr:nvPicPr>
        <xdr:cNvPr id="124" name="image123.png">
          <a:extLst>
            <a:ext uri="{FF2B5EF4-FFF2-40B4-BE49-F238E27FC236}">
              <a16:creationId xmlns:a16="http://schemas.microsoft.com/office/drawing/2014/main" id="{E896A15D-AD19-486F-A2FB-FB4356AA3E5E}"/>
            </a:ext>
          </a:extLst>
        </xdr:cNvPr>
        <xdr:cNvPicPr preferRelativeResize="0"/>
      </xdr:nvPicPr>
      <xdr:blipFill>
        <a:blip xmlns:r="http://schemas.openxmlformats.org/officeDocument/2006/relationships" r:embed="rId3"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58</xdr:row>
      <xdr:rowOff>0</xdr:rowOff>
    </xdr:from>
    <xdr:ext cx="47625" cy="47625"/>
    <xdr:pic>
      <xdr:nvPicPr>
        <xdr:cNvPr id="125" name="image124.png">
          <a:extLst>
            <a:ext uri="{FF2B5EF4-FFF2-40B4-BE49-F238E27FC236}">
              <a16:creationId xmlns:a16="http://schemas.microsoft.com/office/drawing/2014/main" id="{6DA5AD68-F75A-4D62-802A-556EBB07EC1E}"/>
            </a:ext>
          </a:extLst>
        </xdr:cNvPr>
        <xdr:cNvPicPr preferRelativeResize="0"/>
      </xdr:nvPicPr>
      <xdr:blipFill>
        <a:blip xmlns:r="http://schemas.openxmlformats.org/officeDocument/2006/relationships" r:embed="rId3"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58</xdr:row>
      <xdr:rowOff>0</xdr:rowOff>
    </xdr:from>
    <xdr:ext cx="47625" cy="190500"/>
    <xdr:pic>
      <xdr:nvPicPr>
        <xdr:cNvPr id="126" name="image125.png">
          <a:extLst>
            <a:ext uri="{FF2B5EF4-FFF2-40B4-BE49-F238E27FC236}">
              <a16:creationId xmlns:a16="http://schemas.microsoft.com/office/drawing/2014/main" id="{4BF24F14-0176-403F-AC84-9F3D69137647}"/>
            </a:ext>
          </a:extLst>
        </xdr:cNvPr>
        <xdr:cNvPicPr preferRelativeResize="0"/>
      </xdr:nvPicPr>
      <xdr:blipFill>
        <a:blip xmlns:r="http://schemas.openxmlformats.org/officeDocument/2006/relationships" r:embed="rId3"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58</xdr:row>
      <xdr:rowOff>0</xdr:rowOff>
    </xdr:from>
    <xdr:ext cx="47625" cy="47625"/>
    <xdr:pic>
      <xdr:nvPicPr>
        <xdr:cNvPr id="127" name="image126.png">
          <a:extLst>
            <a:ext uri="{FF2B5EF4-FFF2-40B4-BE49-F238E27FC236}">
              <a16:creationId xmlns:a16="http://schemas.microsoft.com/office/drawing/2014/main" id="{32C90B78-0A52-4EE5-AF55-802615559A8F}"/>
            </a:ext>
          </a:extLst>
        </xdr:cNvPr>
        <xdr:cNvPicPr preferRelativeResize="0"/>
      </xdr:nvPicPr>
      <xdr:blipFill>
        <a:blip xmlns:r="http://schemas.openxmlformats.org/officeDocument/2006/relationships" r:embed="rId3"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58</xdr:row>
      <xdr:rowOff>0</xdr:rowOff>
    </xdr:from>
    <xdr:ext cx="47625" cy="190500"/>
    <xdr:pic>
      <xdr:nvPicPr>
        <xdr:cNvPr id="128" name="image127.png">
          <a:extLst>
            <a:ext uri="{FF2B5EF4-FFF2-40B4-BE49-F238E27FC236}">
              <a16:creationId xmlns:a16="http://schemas.microsoft.com/office/drawing/2014/main" id="{CE580EFA-D8B4-4ABA-B9A8-2EA810B64A89}"/>
            </a:ext>
          </a:extLst>
        </xdr:cNvPr>
        <xdr:cNvPicPr preferRelativeResize="0"/>
      </xdr:nvPicPr>
      <xdr:blipFill>
        <a:blip xmlns:r="http://schemas.openxmlformats.org/officeDocument/2006/relationships" r:embed="rId3"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58</xdr:row>
      <xdr:rowOff>0</xdr:rowOff>
    </xdr:from>
    <xdr:ext cx="47625" cy="47625"/>
    <xdr:pic>
      <xdr:nvPicPr>
        <xdr:cNvPr id="129" name="image128.png">
          <a:extLst>
            <a:ext uri="{FF2B5EF4-FFF2-40B4-BE49-F238E27FC236}">
              <a16:creationId xmlns:a16="http://schemas.microsoft.com/office/drawing/2014/main" id="{654010A1-D0C8-4412-BCB9-9A8E126D1193}"/>
            </a:ext>
          </a:extLst>
        </xdr:cNvPr>
        <xdr:cNvPicPr preferRelativeResize="0"/>
      </xdr:nvPicPr>
      <xdr:blipFill>
        <a:blip xmlns:r="http://schemas.openxmlformats.org/officeDocument/2006/relationships" r:embed="rId3"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58</xdr:row>
      <xdr:rowOff>0</xdr:rowOff>
    </xdr:from>
    <xdr:ext cx="47625" cy="238125"/>
    <xdr:pic>
      <xdr:nvPicPr>
        <xdr:cNvPr id="130" name="image129.png">
          <a:extLst>
            <a:ext uri="{FF2B5EF4-FFF2-40B4-BE49-F238E27FC236}">
              <a16:creationId xmlns:a16="http://schemas.microsoft.com/office/drawing/2014/main" id="{B70DAAD4-9A13-4A16-8071-C5C0BD7010C5}"/>
            </a:ext>
          </a:extLst>
        </xdr:cNvPr>
        <xdr:cNvPicPr preferRelativeResize="0"/>
      </xdr:nvPicPr>
      <xdr:blipFill>
        <a:blip xmlns:r="http://schemas.openxmlformats.org/officeDocument/2006/relationships" r:embed="rId3" cstate="print"/>
        <a:stretch>
          <a:fillRect/>
        </a:stretch>
      </xdr:blipFill>
      <xdr:spPr>
        <a:xfrm>
          <a:off x="10106025" y="15097125"/>
          <a:ext cx="47625" cy="238125"/>
        </a:xfrm>
        <a:prstGeom prst="rect">
          <a:avLst/>
        </a:prstGeom>
        <a:noFill/>
      </xdr:spPr>
    </xdr:pic>
    <xdr:clientData fLocksWithSheet="0"/>
  </xdr:oneCellAnchor>
  <xdr:oneCellAnchor>
    <xdr:from>
      <xdr:col>5</xdr:col>
      <xdr:colOff>0</xdr:colOff>
      <xdr:row>58</xdr:row>
      <xdr:rowOff>0</xdr:rowOff>
    </xdr:from>
    <xdr:ext cx="47625" cy="47625"/>
    <xdr:pic>
      <xdr:nvPicPr>
        <xdr:cNvPr id="131" name="image130.png">
          <a:extLst>
            <a:ext uri="{FF2B5EF4-FFF2-40B4-BE49-F238E27FC236}">
              <a16:creationId xmlns:a16="http://schemas.microsoft.com/office/drawing/2014/main" id="{82130D8D-1B85-4127-A1FC-3288E46465B0}"/>
            </a:ext>
          </a:extLst>
        </xdr:cNvPr>
        <xdr:cNvPicPr preferRelativeResize="0"/>
      </xdr:nvPicPr>
      <xdr:blipFill>
        <a:blip xmlns:r="http://schemas.openxmlformats.org/officeDocument/2006/relationships" r:embed="rId3"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58</xdr:row>
      <xdr:rowOff>0</xdr:rowOff>
    </xdr:from>
    <xdr:ext cx="47625" cy="47625"/>
    <xdr:pic>
      <xdr:nvPicPr>
        <xdr:cNvPr id="132" name="image131.png">
          <a:extLst>
            <a:ext uri="{FF2B5EF4-FFF2-40B4-BE49-F238E27FC236}">
              <a16:creationId xmlns:a16="http://schemas.microsoft.com/office/drawing/2014/main" id="{803C6F68-640E-437E-8EE0-AC17FDF8EE81}"/>
            </a:ext>
          </a:extLst>
        </xdr:cNvPr>
        <xdr:cNvPicPr preferRelativeResize="0"/>
      </xdr:nvPicPr>
      <xdr:blipFill>
        <a:blip xmlns:r="http://schemas.openxmlformats.org/officeDocument/2006/relationships" r:embed="rId3"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58</xdr:row>
      <xdr:rowOff>0</xdr:rowOff>
    </xdr:from>
    <xdr:ext cx="47625" cy="47625"/>
    <xdr:pic>
      <xdr:nvPicPr>
        <xdr:cNvPr id="133" name="image132.png">
          <a:extLst>
            <a:ext uri="{FF2B5EF4-FFF2-40B4-BE49-F238E27FC236}">
              <a16:creationId xmlns:a16="http://schemas.microsoft.com/office/drawing/2014/main" id="{7450854E-A072-496F-94D6-F7CDC899E5E8}"/>
            </a:ext>
          </a:extLst>
        </xdr:cNvPr>
        <xdr:cNvPicPr preferRelativeResize="0"/>
      </xdr:nvPicPr>
      <xdr:blipFill>
        <a:blip xmlns:r="http://schemas.openxmlformats.org/officeDocument/2006/relationships" r:embed="rId3"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58</xdr:row>
      <xdr:rowOff>0</xdr:rowOff>
    </xdr:from>
    <xdr:ext cx="47625" cy="47625"/>
    <xdr:pic>
      <xdr:nvPicPr>
        <xdr:cNvPr id="134" name="image133.png">
          <a:extLst>
            <a:ext uri="{FF2B5EF4-FFF2-40B4-BE49-F238E27FC236}">
              <a16:creationId xmlns:a16="http://schemas.microsoft.com/office/drawing/2014/main" id="{927632C2-F401-4732-9A26-AEAAC3F0B7F4}"/>
            </a:ext>
          </a:extLst>
        </xdr:cNvPr>
        <xdr:cNvPicPr preferRelativeResize="0"/>
      </xdr:nvPicPr>
      <xdr:blipFill>
        <a:blip xmlns:r="http://schemas.openxmlformats.org/officeDocument/2006/relationships" r:embed="rId3"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58</xdr:row>
      <xdr:rowOff>0</xdr:rowOff>
    </xdr:from>
    <xdr:ext cx="47625" cy="47625"/>
    <xdr:pic>
      <xdr:nvPicPr>
        <xdr:cNvPr id="135" name="image134.png">
          <a:extLst>
            <a:ext uri="{FF2B5EF4-FFF2-40B4-BE49-F238E27FC236}">
              <a16:creationId xmlns:a16="http://schemas.microsoft.com/office/drawing/2014/main" id="{3915164F-17D1-45DB-B6DC-9AEF58F7D003}"/>
            </a:ext>
          </a:extLst>
        </xdr:cNvPr>
        <xdr:cNvPicPr preferRelativeResize="0"/>
      </xdr:nvPicPr>
      <xdr:blipFill>
        <a:blip xmlns:r="http://schemas.openxmlformats.org/officeDocument/2006/relationships" r:embed="rId3"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58</xdr:row>
      <xdr:rowOff>0</xdr:rowOff>
    </xdr:from>
    <xdr:ext cx="47625" cy="47625"/>
    <xdr:pic>
      <xdr:nvPicPr>
        <xdr:cNvPr id="136" name="image135.png">
          <a:extLst>
            <a:ext uri="{FF2B5EF4-FFF2-40B4-BE49-F238E27FC236}">
              <a16:creationId xmlns:a16="http://schemas.microsoft.com/office/drawing/2014/main" id="{B082B2A3-41CC-4BD8-8850-2C3925EDEE18}"/>
            </a:ext>
          </a:extLst>
        </xdr:cNvPr>
        <xdr:cNvPicPr preferRelativeResize="0"/>
      </xdr:nvPicPr>
      <xdr:blipFill>
        <a:blip xmlns:r="http://schemas.openxmlformats.org/officeDocument/2006/relationships" r:embed="rId3"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58</xdr:row>
      <xdr:rowOff>0</xdr:rowOff>
    </xdr:from>
    <xdr:ext cx="47625" cy="180975"/>
    <xdr:pic>
      <xdr:nvPicPr>
        <xdr:cNvPr id="137" name="image136.png">
          <a:extLst>
            <a:ext uri="{FF2B5EF4-FFF2-40B4-BE49-F238E27FC236}">
              <a16:creationId xmlns:a16="http://schemas.microsoft.com/office/drawing/2014/main" id="{A0C316A0-EAAF-48CA-BCB1-214FE752BE3C}"/>
            </a:ext>
          </a:extLst>
        </xdr:cNvPr>
        <xdr:cNvPicPr preferRelativeResize="0"/>
      </xdr:nvPicPr>
      <xdr:blipFill>
        <a:blip xmlns:r="http://schemas.openxmlformats.org/officeDocument/2006/relationships" r:embed="rId3" cstate="print"/>
        <a:stretch>
          <a:fillRect/>
        </a:stretch>
      </xdr:blipFill>
      <xdr:spPr>
        <a:xfrm>
          <a:off x="10106025" y="15097125"/>
          <a:ext cx="47625" cy="180975"/>
        </a:xfrm>
        <a:prstGeom prst="rect">
          <a:avLst/>
        </a:prstGeom>
        <a:noFill/>
      </xdr:spPr>
    </xdr:pic>
    <xdr:clientData fLocksWithSheet="0"/>
  </xdr:oneCellAnchor>
  <xdr:oneCellAnchor>
    <xdr:from>
      <xdr:col>5</xdr:col>
      <xdr:colOff>0</xdr:colOff>
      <xdr:row>58</xdr:row>
      <xdr:rowOff>0</xdr:rowOff>
    </xdr:from>
    <xdr:ext cx="47625" cy="47625"/>
    <xdr:pic>
      <xdr:nvPicPr>
        <xdr:cNvPr id="138" name="image137.png">
          <a:extLst>
            <a:ext uri="{FF2B5EF4-FFF2-40B4-BE49-F238E27FC236}">
              <a16:creationId xmlns:a16="http://schemas.microsoft.com/office/drawing/2014/main" id="{BDEBB6A9-C5B2-4DEB-834E-1E81D47D16B0}"/>
            </a:ext>
          </a:extLst>
        </xdr:cNvPr>
        <xdr:cNvPicPr preferRelativeResize="0"/>
      </xdr:nvPicPr>
      <xdr:blipFill>
        <a:blip xmlns:r="http://schemas.openxmlformats.org/officeDocument/2006/relationships" r:embed="rId3"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58</xdr:row>
      <xdr:rowOff>0</xdr:rowOff>
    </xdr:from>
    <xdr:ext cx="47625" cy="47625"/>
    <xdr:pic>
      <xdr:nvPicPr>
        <xdr:cNvPr id="139" name="image138.png">
          <a:extLst>
            <a:ext uri="{FF2B5EF4-FFF2-40B4-BE49-F238E27FC236}">
              <a16:creationId xmlns:a16="http://schemas.microsoft.com/office/drawing/2014/main" id="{3B03B62E-730E-4EBB-B819-3C5876BE58FA}"/>
            </a:ext>
          </a:extLst>
        </xdr:cNvPr>
        <xdr:cNvPicPr preferRelativeResize="0"/>
      </xdr:nvPicPr>
      <xdr:blipFill>
        <a:blip xmlns:r="http://schemas.openxmlformats.org/officeDocument/2006/relationships" r:embed="rId3"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58</xdr:row>
      <xdr:rowOff>0</xdr:rowOff>
    </xdr:from>
    <xdr:ext cx="47625" cy="47625"/>
    <xdr:pic>
      <xdr:nvPicPr>
        <xdr:cNvPr id="140" name="image139.png">
          <a:extLst>
            <a:ext uri="{FF2B5EF4-FFF2-40B4-BE49-F238E27FC236}">
              <a16:creationId xmlns:a16="http://schemas.microsoft.com/office/drawing/2014/main" id="{55FF3ECE-A3EE-4E55-8A58-62B64D0B4F48}"/>
            </a:ext>
          </a:extLst>
        </xdr:cNvPr>
        <xdr:cNvPicPr preferRelativeResize="0"/>
      </xdr:nvPicPr>
      <xdr:blipFill>
        <a:blip xmlns:r="http://schemas.openxmlformats.org/officeDocument/2006/relationships" r:embed="rId3"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58</xdr:row>
      <xdr:rowOff>0</xdr:rowOff>
    </xdr:from>
    <xdr:ext cx="47625" cy="47625"/>
    <xdr:pic>
      <xdr:nvPicPr>
        <xdr:cNvPr id="141" name="image140.png">
          <a:extLst>
            <a:ext uri="{FF2B5EF4-FFF2-40B4-BE49-F238E27FC236}">
              <a16:creationId xmlns:a16="http://schemas.microsoft.com/office/drawing/2014/main" id="{917990D8-B1BD-411F-846E-B902F4318451}"/>
            </a:ext>
          </a:extLst>
        </xdr:cNvPr>
        <xdr:cNvPicPr preferRelativeResize="0"/>
      </xdr:nvPicPr>
      <xdr:blipFill>
        <a:blip xmlns:r="http://schemas.openxmlformats.org/officeDocument/2006/relationships" r:embed="rId3"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58</xdr:row>
      <xdr:rowOff>0</xdr:rowOff>
    </xdr:from>
    <xdr:ext cx="47625" cy="47625"/>
    <xdr:pic>
      <xdr:nvPicPr>
        <xdr:cNvPr id="142" name="image141.png">
          <a:extLst>
            <a:ext uri="{FF2B5EF4-FFF2-40B4-BE49-F238E27FC236}">
              <a16:creationId xmlns:a16="http://schemas.microsoft.com/office/drawing/2014/main" id="{0F249EA0-F6FF-4071-9EA3-FC981A2A6CB8}"/>
            </a:ext>
          </a:extLst>
        </xdr:cNvPr>
        <xdr:cNvPicPr preferRelativeResize="0"/>
      </xdr:nvPicPr>
      <xdr:blipFill>
        <a:blip xmlns:r="http://schemas.openxmlformats.org/officeDocument/2006/relationships" r:embed="rId3"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58</xdr:row>
      <xdr:rowOff>0</xdr:rowOff>
    </xdr:from>
    <xdr:ext cx="47625" cy="47625"/>
    <xdr:pic>
      <xdr:nvPicPr>
        <xdr:cNvPr id="143" name="image142.png">
          <a:extLst>
            <a:ext uri="{FF2B5EF4-FFF2-40B4-BE49-F238E27FC236}">
              <a16:creationId xmlns:a16="http://schemas.microsoft.com/office/drawing/2014/main" id="{05CED695-031B-4B30-B07C-034637C19CB9}"/>
            </a:ext>
          </a:extLst>
        </xdr:cNvPr>
        <xdr:cNvPicPr preferRelativeResize="0"/>
      </xdr:nvPicPr>
      <xdr:blipFill>
        <a:blip xmlns:r="http://schemas.openxmlformats.org/officeDocument/2006/relationships" r:embed="rId3"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58</xdr:row>
      <xdr:rowOff>0</xdr:rowOff>
    </xdr:from>
    <xdr:ext cx="47625" cy="190500"/>
    <xdr:pic>
      <xdr:nvPicPr>
        <xdr:cNvPr id="144" name="image143.png">
          <a:extLst>
            <a:ext uri="{FF2B5EF4-FFF2-40B4-BE49-F238E27FC236}">
              <a16:creationId xmlns:a16="http://schemas.microsoft.com/office/drawing/2014/main" id="{1E9E372D-8C0D-4A1C-83FF-F1AA045F35E6}"/>
            </a:ext>
          </a:extLst>
        </xdr:cNvPr>
        <xdr:cNvPicPr preferRelativeResize="0"/>
      </xdr:nvPicPr>
      <xdr:blipFill>
        <a:blip xmlns:r="http://schemas.openxmlformats.org/officeDocument/2006/relationships" r:embed="rId3"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58</xdr:row>
      <xdr:rowOff>0</xdr:rowOff>
    </xdr:from>
    <xdr:ext cx="47625" cy="190500"/>
    <xdr:pic>
      <xdr:nvPicPr>
        <xdr:cNvPr id="145" name="image144.png">
          <a:extLst>
            <a:ext uri="{FF2B5EF4-FFF2-40B4-BE49-F238E27FC236}">
              <a16:creationId xmlns:a16="http://schemas.microsoft.com/office/drawing/2014/main" id="{DD523BAA-F9DF-478A-A175-C2DA564F134C}"/>
            </a:ext>
          </a:extLst>
        </xdr:cNvPr>
        <xdr:cNvPicPr preferRelativeResize="0"/>
      </xdr:nvPicPr>
      <xdr:blipFill>
        <a:blip xmlns:r="http://schemas.openxmlformats.org/officeDocument/2006/relationships" r:embed="rId3"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58</xdr:row>
      <xdr:rowOff>0</xdr:rowOff>
    </xdr:from>
    <xdr:ext cx="47625" cy="190500"/>
    <xdr:pic>
      <xdr:nvPicPr>
        <xdr:cNvPr id="146" name="image145.png">
          <a:extLst>
            <a:ext uri="{FF2B5EF4-FFF2-40B4-BE49-F238E27FC236}">
              <a16:creationId xmlns:a16="http://schemas.microsoft.com/office/drawing/2014/main" id="{839BECFE-03CC-4653-9A21-CEDC2091EF86}"/>
            </a:ext>
          </a:extLst>
        </xdr:cNvPr>
        <xdr:cNvPicPr preferRelativeResize="0"/>
      </xdr:nvPicPr>
      <xdr:blipFill>
        <a:blip xmlns:r="http://schemas.openxmlformats.org/officeDocument/2006/relationships" r:embed="rId3"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58</xdr:row>
      <xdr:rowOff>0</xdr:rowOff>
    </xdr:from>
    <xdr:ext cx="47625" cy="238125"/>
    <xdr:pic>
      <xdr:nvPicPr>
        <xdr:cNvPr id="147" name="image146.png">
          <a:extLst>
            <a:ext uri="{FF2B5EF4-FFF2-40B4-BE49-F238E27FC236}">
              <a16:creationId xmlns:a16="http://schemas.microsoft.com/office/drawing/2014/main" id="{8C5283F7-235E-4F70-8A68-D4CB476EF957}"/>
            </a:ext>
          </a:extLst>
        </xdr:cNvPr>
        <xdr:cNvPicPr preferRelativeResize="0"/>
      </xdr:nvPicPr>
      <xdr:blipFill>
        <a:blip xmlns:r="http://schemas.openxmlformats.org/officeDocument/2006/relationships" r:embed="rId3" cstate="print"/>
        <a:stretch>
          <a:fillRect/>
        </a:stretch>
      </xdr:blipFill>
      <xdr:spPr>
        <a:xfrm>
          <a:off x="10106025" y="15097125"/>
          <a:ext cx="47625" cy="238125"/>
        </a:xfrm>
        <a:prstGeom prst="rect">
          <a:avLst/>
        </a:prstGeom>
        <a:noFill/>
      </xdr:spPr>
    </xdr:pic>
    <xdr:clientData fLocksWithSheet="0"/>
  </xdr:oneCellAnchor>
  <xdr:oneCellAnchor>
    <xdr:from>
      <xdr:col>5</xdr:col>
      <xdr:colOff>0</xdr:colOff>
      <xdr:row>58</xdr:row>
      <xdr:rowOff>0</xdr:rowOff>
    </xdr:from>
    <xdr:ext cx="47625" cy="190500"/>
    <xdr:pic>
      <xdr:nvPicPr>
        <xdr:cNvPr id="148" name="image147.png">
          <a:extLst>
            <a:ext uri="{FF2B5EF4-FFF2-40B4-BE49-F238E27FC236}">
              <a16:creationId xmlns:a16="http://schemas.microsoft.com/office/drawing/2014/main" id="{30DC47E1-A113-4972-B00C-BB622AF74829}"/>
            </a:ext>
          </a:extLst>
        </xdr:cNvPr>
        <xdr:cNvPicPr preferRelativeResize="0"/>
      </xdr:nvPicPr>
      <xdr:blipFill>
        <a:blip xmlns:r="http://schemas.openxmlformats.org/officeDocument/2006/relationships" r:embed="rId3"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58</xdr:row>
      <xdr:rowOff>0</xdr:rowOff>
    </xdr:from>
    <xdr:ext cx="47625" cy="190500"/>
    <xdr:pic>
      <xdr:nvPicPr>
        <xdr:cNvPr id="149" name="image148.png">
          <a:extLst>
            <a:ext uri="{FF2B5EF4-FFF2-40B4-BE49-F238E27FC236}">
              <a16:creationId xmlns:a16="http://schemas.microsoft.com/office/drawing/2014/main" id="{90ADE73B-2D49-47E5-A0DC-AD4B03840A32}"/>
            </a:ext>
          </a:extLst>
        </xdr:cNvPr>
        <xdr:cNvPicPr preferRelativeResize="0"/>
      </xdr:nvPicPr>
      <xdr:blipFill>
        <a:blip xmlns:r="http://schemas.openxmlformats.org/officeDocument/2006/relationships" r:embed="rId3"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58</xdr:row>
      <xdr:rowOff>0</xdr:rowOff>
    </xdr:from>
    <xdr:ext cx="47625" cy="190500"/>
    <xdr:pic>
      <xdr:nvPicPr>
        <xdr:cNvPr id="150" name="image149.png">
          <a:extLst>
            <a:ext uri="{FF2B5EF4-FFF2-40B4-BE49-F238E27FC236}">
              <a16:creationId xmlns:a16="http://schemas.microsoft.com/office/drawing/2014/main" id="{86F19946-EA16-460A-9BB4-C963870B7AE3}"/>
            </a:ext>
          </a:extLst>
        </xdr:cNvPr>
        <xdr:cNvPicPr preferRelativeResize="0"/>
      </xdr:nvPicPr>
      <xdr:blipFill>
        <a:blip xmlns:r="http://schemas.openxmlformats.org/officeDocument/2006/relationships" r:embed="rId3"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58</xdr:row>
      <xdr:rowOff>0</xdr:rowOff>
    </xdr:from>
    <xdr:ext cx="47625" cy="190500"/>
    <xdr:pic>
      <xdr:nvPicPr>
        <xdr:cNvPr id="151" name="image150.png">
          <a:extLst>
            <a:ext uri="{FF2B5EF4-FFF2-40B4-BE49-F238E27FC236}">
              <a16:creationId xmlns:a16="http://schemas.microsoft.com/office/drawing/2014/main" id="{144ECD22-D425-4A15-A942-7E04F23C3444}"/>
            </a:ext>
          </a:extLst>
        </xdr:cNvPr>
        <xdr:cNvPicPr preferRelativeResize="0"/>
      </xdr:nvPicPr>
      <xdr:blipFill>
        <a:blip xmlns:r="http://schemas.openxmlformats.org/officeDocument/2006/relationships" r:embed="rId3"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58</xdr:row>
      <xdr:rowOff>0</xdr:rowOff>
    </xdr:from>
    <xdr:ext cx="47625" cy="190500"/>
    <xdr:pic>
      <xdr:nvPicPr>
        <xdr:cNvPr id="152" name="image151.png">
          <a:extLst>
            <a:ext uri="{FF2B5EF4-FFF2-40B4-BE49-F238E27FC236}">
              <a16:creationId xmlns:a16="http://schemas.microsoft.com/office/drawing/2014/main" id="{3DB8DD1C-909F-4417-A133-B5CFB0FD8AA0}"/>
            </a:ext>
          </a:extLst>
        </xdr:cNvPr>
        <xdr:cNvPicPr preferRelativeResize="0"/>
      </xdr:nvPicPr>
      <xdr:blipFill>
        <a:blip xmlns:r="http://schemas.openxmlformats.org/officeDocument/2006/relationships" r:embed="rId3"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58</xdr:row>
      <xdr:rowOff>0</xdr:rowOff>
    </xdr:from>
    <xdr:ext cx="47625" cy="190500"/>
    <xdr:pic>
      <xdr:nvPicPr>
        <xdr:cNvPr id="153" name="image152.png">
          <a:extLst>
            <a:ext uri="{FF2B5EF4-FFF2-40B4-BE49-F238E27FC236}">
              <a16:creationId xmlns:a16="http://schemas.microsoft.com/office/drawing/2014/main" id="{516C8412-7B68-418B-976B-1F66CF30BF2E}"/>
            </a:ext>
          </a:extLst>
        </xdr:cNvPr>
        <xdr:cNvPicPr preferRelativeResize="0"/>
      </xdr:nvPicPr>
      <xdr:blipFill>
        <a:blip xmlns:r="http://schemas.openxmlformats.org/officeDocument/2006/relationships" r:embed="rId3"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58</xdr:row>
      <xdr:rowOff>0</xdr:rowOff>
    </xdr:from>
    <xdr:ext cx="47625" cy="190500"/>
    <xdr:pic>
      <xdr:nvPicPr>
        <xdr:cNvPr id="154" name="image153.png">
          <a:extLst>
            <a:ext uri="{FF2B5EF4-FFF2-40B4-BE49-F238E27FC236}">
              <a16:creationId xmlns:a16="http://schemas.microsoft.com/office/drawing/2014/main" id="{80D762D6-8872-403A-9B5D-E5CB9FC25DE0}"/>
            </a:ext>
          </a:extLst>
        </xdr:cNvPr>
        <xdr:cNvPicPr preferRelativeResize="0"/>
      </xdr:nvPicPr>
      <xdr:blipFill>
        <a:blip xmlns:r="http://schemas.openxmlformats.org/officeDocument/2006/relationships" r:embed="rId3"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58</xdr:row>
      <xdr:rowOff>0</xdr:rowOff>
    </xdr:from>
    <xdr:ext cx="47625" cy="190500"/>
    <xdr:pic>
      <xdr:nvPicPr>
        <xdr:cNvPr id="155" name="image154.png">
          <a:extLst>
            <a:ext uri="{FF2B5EF4-FFF2-40B4-BE49-F238E27FC236}">
              <a16:creationId xmlns:a16="http://schemas.microsoft.com/office/drawing/2014/main" id="{82593804-B96B-4410-BE6B-8AFC4392DCF1}"/>
            </a:ext>
          </a:extLst>
        </xdr:cNvPr>
        <xdr:cNvPicPr preferRelativeResize="0"/>
      </xdr:nvPicPr>
      <xdr:blipFill>
        <a:blip xmlns:r="http://schemas.openxmlformats.org/officeDocument/2006/relationships" r:embed="rId3"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58</xdr:row>
      <xdr:rowOff>0</xdr:rowOff>
    </xdr:from>
    <xdr:ext cx="47625" cy="190500"/>
    <xdr:pic>
      <xdr:nvPicPr>
        <xdr:cNvPr id="156" name="image155.png">
          <a:extLst>
            <a:ext uri="{FF2B5EF4-FFF2-40B4-BE49-F238E27FC236}">
              <a16:creationId xmlns:a16="http://schemas.microsoft.com/office/drawing/2014/main" id="{A4BEAB50-19D1-4C18-B34F-391CCF9B6FBD}"/>
            </a:ext>
          </a:extLst>
        </xdr:cNvPr>
        <xdr:cNvPicPr preferRelativeResize="0"/>
      </xdr:nvPicPr>
      <xdr:blipFill>
        <a:blip xmlns:r="http://schemas.openxmlformats.org/officeDocument/2006/relationships" r:embed="rId3"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58</xdr:row>
      <xdr:rowOff>0</xdr:rowOff>
    </xdr:from>
    <xdr:ext cx="47625" cy="190500"/>
    <xdr:pic>
      <xdr:nvPicPr>
        <xdr:cNvPr id="157" name="image156.png">
          <a:extLst>
            <a:ext uri="{FF2B5EF4-FFF2-40B4-BE49-F238E27FC236}">
              <a16:creationId xmlns:a16="http://schemas.microsoft.com/office/drawing/2014/main" id="{7E9FE63E-A6CB-4AD8-AB7E-D1407D62AA87}"/>
            </a:ext>
          </a:extLst>
        </xdr:cNvPr>
        <xdr:cNvPicPr preferRelativeResize="0"/>
      </xdr:nvPicPr>
      <xdr:blipFill>
        <a:blip xmlns:r="http://schemas.openxmlformats.org/officeDocument/2006/relationships" r:embed="rId3"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58</xdr:row>
      <xdr:rowOff>0</xdr:rowOff>
    </xdr:from>
    <xdr:ext cx="47625" cy="238125"/>
    <xdr:pic>
      <xdr:nvPicPr>
        <xdr:cNvPr id="158" name="image157.png">
          <a:extLst>
            <a:ext uri="{FF2B5EF4-FFF2-40B4-BE49-F238E27FC236}">
              <a16:creationId xmlns:a16="http://schemas.microsoft.com/office/drawing/2014/main" id="{33D696E4-B552-494C-8065-31753FBB9515}"/>
            </a:ext>
          </a:extLst>
        </xdr:cNvPr>
        <xdr:cNvPicPr preferRelativeResize="0"/>
      </xdr:nvPicPr>
      <xdr:blipFill>
        <a:blip xmlns:r="http://schemas.openxmlformats.org/officeDocument/2006/relationships" r:embed="rId3" cstate="print"/>
        <a:stretch>
          <a:fillRect/>
        </a:stretch>
      </xdr:blipFill>
      <xdr:spPr>
        <a:xfrm>
          <a:off x="10106025" y="15097125"/>
          <a:ext cx="47625" cy="238125"/>
        </a:xfrm>
        <a:prstGeom prst="rect">
          <a:avLst/>
        </a:prstGeom>
        <a:noFill/>
      </xdr:spPr>
    </xdr:pic>
    <xdr:clientData fLocksWithSheet="0"/>
  </xdr:oneCellAnchor>
  <xdr:oneCellAnchor>
    <xdr:from>
      <xdr:col>1</xdr:col>
      <xdr:colOff>0</xdr:colOff>
      <xdr:row>58</xdr:row>
      <xdr:rowOff>0</xdr:rowOff>
    </xdr:from>
    <xdr:ext cx="47625" cy="190500"/>
    <xdr:pic>
      <xdr:nvPicPr>
        <xdr:cNvPr id="159" name="image158.png">
          <a:extLst>
            <a:ext uri="{FF2B5EF4-FFF2-40B4-BE49-F238E27FC236}">
              <a16:creationId xmlns:a16="http://schemas.microsoft.com/office/drawing/2014/main" id="{5307777D-8F9E-4CA2-B7F1-5C863E3CCFBC}"/>
            </a:ext>
          </a:extLst>
        </xdr:cNvPr>
        <xdr:cNvPicPr preferRelativeResize="0"/>
      </xdr:nvPicPr>
      <xdr:blipFill>
        <a:blip xmlns:r="http://schemas.openxmlformats.org/officeDocument/2006/relationships" r:embed="rId3" cstate="print"/>
        <a:stretch>
          <a:fillRect/>
        </a:stretch>
      </xdr:blipFill>
      <xdr:spPr>
        <a:xfrm>
          <a:off x="1914525" y="15097125"/>
          <a:ext cx="47625" cy="190500"/>
        </a:xfrm>
        <a:prstGeom prst="rect">
          <a:avLst/>
        </a:prstGeom>
        <a:noFill/>
      </xdr:spPr>
    </xdr:pic>
    <xdr:clientData fLocksWithSheet="0"/>
  </xdr:oneCellAnchor>
  <xdr:oneCellAnchor>
    <xdr:from>
      <xdr:col>1</xdr:col>
      <xdr:colOff>0</xdr:colOff>
      <xdr:row>58</xdr:row>
      <xdr:rowOff>0</xdr:rowOff>
    </xdr:from>
    <xdr:ext cx="47625" cy="190500"/>
    <xdr:pic>
      <xdr:nvPicPr>
        <xdr:cNvPr id="160" name="image159.png">
          <a:extLst>
            <a:ext uri="{FF2B5EF4-FFF2-40B4-BE49-F238E27FC236}">
              <a16:creationId xmlns:a16="http://schemas.microsoft.com/office/drawing/2014/main" id="{20EFF287-FB50-4113-8F58-A28D7D421107}"/>
            </a:ext>
          </a:extLst>
        </xdr:cNvPr>
        <xdr:cNvPicPr preferRelativeResize="0"/>
      </xdr:nvPicPr>
      <xdr:blipFill>
        <a:blip xmlns:r="http://schemas.openxmlformats.org/officeDocument/2006/relationships" r:embed="rId3" cstate="print"/>
        <a:stretch>
          <a:fillRect/>
        </a:stretch>
      </xdr:blipFill>
      <xdr:spPr>
        <a:xfrm>
          <a:off x="1914525" y="15097125"/>
          <a:ext cx="47625" cy="190500"/>
        </a:xfrm>
        <a:prstGeom prst="rect">
          <a:avLst/>
        </a:prstGeom>
        <a:noFill/>
      </xdr:spPr>
    </xdr:pic>
    <xdr:clientData fLocksWithSheet="0"/>
  </xdr:oneCellAnchor>
  <xdr:oneCellAnchor>
    <xdr:from>
      <xdr:col>1</xdr:col>
      <xdr:colOff>0</xdr:colOff>
      <xdr:row>58</xdr:row>
      <xdr:rowOff>0</xdr:rowOff>
    </xdr:from>
    <xdr:ext cx="47625" cy="190500"/>
    <xdr:pic>
      <xdr:nvPicPr>
        <xdr:cNvPr id="161" name="image160.png">
          <a:extLst>
            <a:ext uri="{FF2B5EF4-FFF2-40B4-BE49-F238E27FC236}">
              <a16:creationId xmlns:a16="http://schemas.microsoft.com/office/drawing/2014/main" id="{4F0802A7-A9E9-4104-80AA-60A4912251FF}"/>
            </a:ext>
          </a:extLst>
        </xdr:cNvPr>
        <xdr:cNvPicPr preferRelativeResize="0"/>
      </xdr:nvPicPr>
      <xdr:blipFill>
        <a:blip xmlns:r="http://schemas.openxmlformats.org/officeDocument/2006/relationships" r:embed="rId3" cstate="print"/>
        <a:stretch>
          <a:fillRect/>
        </a:stretch>
      </xdr:blipFill>
      <xdr:spPr>
        <a:xfrm>
          <a:off x="1914525" y="15097125"/>
          <a:ext cx="47625" cy="190500"/>
        </a:xfrm>
        <a:prstGeom prst="rect">
          <a:avLst/>
        </a:prstGeom>
        <a:noFill/>
      </xdr:spPr>
    </xdr:pic>
    <xdr:clientData fLocksWithSheet="0"/>
  </xdr:oneCellAnchor>
  <xdr:oneCellAnchor>
    <xdr:from>
      <xdr:col>1</xdr:col>
      <xdr:colOff>0</xdr:colOff>
      <xdr:row>58</xdr:row>
      <xdr:rowOff>0</xdr:rowOff>
    </xdr:from>
    <xdr:ext cx="47625" cy="190500"/>
    <xdr:pic>
      <xdr:nvPicPr>
        <xdr:cNvPr id="162" name="image161.png">
          <a:extLst>
            <a:ext uri="{FF2B5EF4-FFF2-40B4-BE49-F238E27FC236}">
              <a16:creationId xmlns:a16="http://schemas.microsoft.com/office/drawing/2014/main" id="{FCD82AAB-7290-44DD-8794-2431FB822B44}"/>
            </a:ext>
          </a:extLst>
        </xdr:cNvPr>
        <xdr:cNvPicPr preferRelativeResize="0"/>
      </xdr:nvPicPr>
      <xdr:blipFill>
        <a:blip xmlns:r="http://schemas.openxmlformats.org/officeDocument/2006/relationships" r:embed="rId3" cstate="print"/>
        <a:stretch>
          <a:fillRect/>
        </a:stretch>
      </xdr:blipFill>
      <xdr:spPr>
        <a:xfrm>
          <a:off x="1914525" y="15097125"/>
          <a:ext cx="47625" cy="190500"/>
        </a:xfrm>
        <a:prstGeom prst="rect">
          <a:avLst/>
        </a:prstGeom>
        <a:noFill/>
      </xdr:spPr>
    </xdr:pic>
    <xdr:clientData fLocksWithSheet="0"/>
  </xdr:oneCellAnchor>
  <xdr:oneCellAnchor>
    <xdr:from>
      <xdr:col>1</xdr:col>
      <xdr:colOff>0</xdr:colOff>
      <xdr:row>58</xdr:row>
      <xdr:rowOff>0</xdr:rowOff>
    </xdr:from>
    <xdr:ext cx="47625" cy="190500"/>
    <xdr:pic>
      <xdr:nvPicPr>
        <xdr:cNvPr id="163" name="image162.png">
          <a:extLst>
            <a:ext uri="{FF2B5EF4-FFF2-40B4-BE49-F238E27FC236}">
              <a16:creationId xmlns:a16="http://schemas.microsoft.com/office/drawing/2014/main" id="{F4C66265-49C1-447F-A1ED-B44509F8250D}"/>
            </a:ext>
          </a:extLst>
        </xdr:cNvPr>
        <xdr:cNvPicPr preferRelativeResize="0"/>
      </xdr:nvPicPr>
      <xdr:blipFill>
        <a:blip xmlns:r="http://schemas.openxmlformats.org/officeDocument/2006/relationships" r:embed="rId3" cstate="print"/>
        <a:stretch>
          <a:fillRect/>
        </a:stretch>
      </xdr:blipFill>
      <xdr:spPr>
        <a:xfrm>
          <a:off x="1914525" y="15097125"/>
          <a:ext cx="47625" cy="190500"/>
        </a:xfrm>
        <a:prstGeom prst="rect">
          <a:avLst/>
        </a:prstGeom>
        <a:noFill/>
      </xdr:spPr>
    </xdr:pic>
    <xdr:clientData fLocksWithSheet="0"/>
  </xdr:oneCellAnchor>
  <xdr:oneCellAnchor>
    <xdr:from>
      <xdr:col>1</xdr:col>
      <xdr:colOff>0</xdr:colOff>
      <xdr:row>58</xdr:row>
      <xdr:rowOff>0</xdr:rowOff>
    </xdr:from>
    <xdr:ext cx="47625" cy="190500"/>
    <xdr:pic>
      <xdr:nvPicPr>
        <xdr:cNvPr id="164" name="image163.png">
          <a:extLst>
            <a:ext uri="{FF2B5EF4-FFF2-40B4-BE49-F238E27FC236}">
              <a16:creationId xmlns:a16="http://schemas.microsoft.com/office/drawing/2014/main" id="{E73A787E-F21E-454B-B81D-5595BAC02A69}"/>
            </a:ext>
          </a:extLst>
        </xdr:cNvPr>
        <xdr:cNvPicPr preferRelativeResize="0"/>
      </xdr:nvPicPr>
      <xdr:blipFill>
        <a:blip xmlns:r="http://schemas.openxmlformats.org/officeDocument/2006/relationships" r:embed="rId3" cstate="print"/>
        <a:stretch>
          <a:fillRect/>
        </a:stretch>
      </xdr:blipFill>
      <xdr:spPr>
        <a:xfrm>
          <a:off x="1914525" y="15097125"/>
          <a:ext cx="47625" cy="190500"/>
        </a:xfrm>
        <a:prstGeom prst="rect">
          <a:avLst/>
        </a:prstGeom>
        <a:noFill/>
      </xdr:spPr>
    </xdr:pic>
    <xdr:clientData fLocksWithSheet="0"/>
  </xdr:oneCellAnchor>
  <xdr:oneCellAnchor>
    <xdr:from>
      <xdr:col>1</xdr:col>
      <xdr:colOff>0</xdr:colOff>
      <xdr:row>58</xdr:row>
      <xdr:rowOff>0</xdr:rowOff>
    </xdr:from>
    <xdr:ext cx="47625" cy="190500"/>
    <xdr:pic>
      <xdr:nvPicPr>
        <xdr:cNvPr id="165" name="image164.png">
          <a:extLst>
            <a:ext uri="{FF2B5EF4-FFF2-40B4-BE49-F238E27FC236}">
              <a16:creationId xmlns:a16="http://schemas.microsoft.com/office/drawing/2014/main" id="{7B4F1DE7-35C5-4431-A3A9-E94DDA5004D4}"/>
            </a:ext>
          </a:extLst>
        </xdr:cNvPr>
        <xdr:cNvPicPr preferRelativeResize="0"/>
      </xdr:nvPicPr>
      <xdr:blipFill>
        <a:blip xmlns:r="http://schemas.openxmlformats.org/officeDocument/2006/relationships" r:embed="rId3" cstate="print"/>
        <a:stretch>
          <a:fillRect/>
        </a:stretch>
      </xdr:blipFill>
      <xdr:spPr>
        <a:xfrm>
          <a:off x="1914525" y="15097125"/>
          <a:ext cx="47625" cy="190500"/>
        </a:xfrm>
        <a:prstGeom prst="rect">
          <a:avLst/>
        </a:prstGeom>
        <a:noFill/>
      </xdr:spPr>
    </xdr:pic>
    <xdr:clientData fLocksWithSheet="0"/>
  </xdr:oneCellAnchor>
  <xdr:oneCellAnchor>
    <xdr:from>
      <xdr:col>1</xdr:col>
      <xdr:colOff>0</xdr:colOff>
      <xdr:row>58</xdr:row>
      <xdr:rowOff>0</xdr:rowOff>
    </xdr:from>
    <xdr:ext cx="47625" cy="190500"/>
    <xdr:pic>
      <xdr:nvPicPr>
        <xdr:cNvPr id="166" name="image165.png">
          <a:extLst>
            <a:ext uri="{FF2B5EF4-FFF2-40B4-BE49-F238E27FC236}">
              <a16:creationId xmlns:a16="http://schemas.microsoft.com/office/drawing/2014/main" id="{7E0EEAF6-2865-467C-9FF1-4BB6B05ECA3B}"/>
            </a:ext>
          </a:extLst>
        </xdr:cNvPr>
        <xdr:cNvPicPr preferRelativeResize="0"/>
      </xdr:nvPicPr>
      <xdr:blipFill>
        <a:blip xmlns:r="http://schemas.openxmlformats.org/officeDocument/2006/relationships" r:embed="rId3" cstate="print"/>
        <a:stretch>
          <a:fillRect/>
        </a:stretch>
      </xdr:blipFill>
      <xdr:spPr>
        <a:xfrm>
          <a:off x="1914525" y="15097125"/>
          <a:ext cx="47625" cy="190500"/>
        </a:xfrm>
        <a:prstGeom prst="rect">
          <a:avLst/>
        </a:prstGeom>
        <a:noFill/>
      </xdr:spPr>
    </xdr:pic>
    <xdr:clientData fLocksWithSheet="0"/>
  </xdr:oneCellAnchor>
  <xdr:oneCellAnchor>
    <xdr:from>
      <xdr:col>1</xdr:col>
      <xdr:colOff>0</xdr:colOff>
      <xdr:row>58</xdr:row>
      <xdr:rowOff>0</xdr:rowOff>
    </xdr:from>
    <xdr:ext cx="47625" cy="190500"/>
    <xdr:pic>
      <xdr:nvPicPr>
        <xdr:cNvPr id="167" name="image166.png">
          <a:extLst>
            <a:ext uri="{FF2B5EF4-FFF2-40B4-BE49-F238E27FC236}">
              <a16:creationId xmlns:a16="http://schemas.microsoft.com/office/drawing/2014/main" id="{A258DD63-DF0E-48C8-B1DF-E6B91BE9C6EA}"/>
            </a:ext>
          </a:extLst>
        </xdr:cNvPr>
        <xdr:cNvPicPr preferRelativeResize="0"/>
      </xdr:nvPicPr>
      <xdr:blipFill>
        <a:blip xmlns:r="http://schemas.openxmlformats.org/officeDocument/2006/relationships" r:embed="rId3" cstate="print"/>
        <a:stretch>
          <a:fillRect/>
        </a:stretch>
      </xdr:blipFill>
      <xdr:spPr>
        <a:xfrm>
          <a:off x="1914525" y="15097125"/>
          <a:ext cx="47625" cy="190500"/>
        </a:xfrm>
        <a:prstGeom prst="rect">
          <a:avLst/>
        </a:prstGeom>
        <a:noFill/>
      </xdr:spPr>
    </xdr:pic>
    <xdr:clientData fLocksWithSheet="0"/>
  </xdr:oneCellAnchor>
  <xdr:oneCellAnchor>
    <xdr:from>
      <xdr:col>1</xdr:col>
      <xdr:colOff>0</xdr:colOff>
      <xdr:row>58</xdr:row>
      <xdr:rowOff>0</xdr:rowOff>
    </xdr:from>
    <xdr:ext cx="47625" cy="190500"/>
    <xdr:pic>
      <xdr:nvPicPr>
        <xdr:cNvPr id="168" name="image167.png">
          <a:extLst>
            <a:ext uri="{FF2B5EF4-FFF2-40B4-BE49-F238E27FC236}">
              <a16:creationId xmlns:a16="http://schemas.microsoft.com/office/drawing/2014/main" id="{C6EA6A7D-3C95-4C40-BD4B-5BC64A4AEAA3}"/>
            </a:ext>
          </a:extLst>
        </xdr:cNvPr>
        <xdr:cNvPicPr preferRelativeResize="0"/>
      </xdr:nvPicPr>
      <xdr:blipFill>
        <a:blip xmlns:r="http://schemas.openxmlformats.org/officeDocument/2006/relationships" r:embed="rId3" cstate="print"/>
        <a:stretch>
          <a:fillRect/>
        </a:stretch>
      </xdr:blipFill>
      <xdr:spPr>
        <a:xfrm>
          <a:off x="1914525" y="15097125"/>
          <a:ext cx="47625" cy="190500"/>
        </a:xfrm>
        <a:prstGeom prst="rect">
          <a:avLst/>
        </a:prstGeom>
        <a:noFill/>
      </xdr:spPr>
    </xdr:pic>
    <xdr:clientData fLocksWithSheet="0"/>
  </xdr:oneCellAnchor>
  <xdr:oneCellAnchor>
    <xdr:from>
      <xdr:col>1</xdr:col>
      <xdr:colOff>0</xdr:colOff>
      <xdr:row>58</xdr:row>
      <xdr:rowOff>0</xdr:rowOff>
    </xdr:from>
    <xdr:ext cx="47625" cy="190500"/>
    <xdr:pic>
      <xdr:nvPicPr>
        <xdr:cNvPr id="169" name="image168.png">
          <a:extLst>
            <a:ext uri="{FF2B5EF4-FFF2-40B4-BE49-F238E27FC236}">
              <a16:creationId xmlns:a16="http://schemas.microsoft.com/office/drawing/2014/main" id="{AFC4B028-764B-4334-BDFE-6454A8A4EA8B}"/>
            </a:ext>
          </a:extLst>
        </xdr:cNvPr>
        <xdr:cNvPicPr preferRelativeResize="0"/>
      </xdr:nvPicPr>
      <xdr:blipFill>
        <a:blip xmlns:r="http://schemas.openxmlformats.org/officeDocument/2006/relationships" r:embed="rId3" cstate="print"/>
        <a:stretch>
          <a:fillRect/>
        </a:stretch>
      </xdr:blipFill>
      <xdr:spPr>
        <a:xfrm>
          <a:off x="1914525" y="15097125"/>
          <a:ext cx="47625" cy="190500"/>
        </a:xfrm>
        <a:prstGeom prst="rect">
          <a:avLst/>
        </a:prstGeom>
        <a:noFill/>
      </xdr:spPr>
    </xdr:pic>
    <xdr:clientData fLocksWithSheet="0"/>
  </xdr:oneCellAnchor>
  <xdr:oneCellAnchor>
    <xdr:from>
      <xdr:col>1</xdr:col>
      <xdr:colOff>0</xdr:colOff>
      <xdr:row>58</xdr:row>
      <xdr:rowOff>0</xdr:rowOff>
    </xdr:from>
    <xdr:ext cx="47625" cy="190500"/>
    <xdr:pic>
      <xdr:nvPicPr>
        <xdr:cNvPr id="170" name="image169.png">
          <a:extLst>
            <a:ext uri="{FF2B5EF4-FFF2-40B4-BE49-F238E27FC236}">
              <a16:creationId xmlns:a16="http://schemas.microsoft.com/office/drawing/2014/main" id="{9C458085-0E19-4059-955C-FE299CB73086}"/>
            </a:ext>
          </a:extLst>
        </xdr:cNvPr>
        <xdr:cNvPicPr preferRelativeResize="0"/>
      </xdr:nvPicPr>
      <xdr:blipFill>
        <a:blip xmlns:r="http://schemas.openxmlformats.org/officeDocument/2006/relationships" r:embed="rId3" cstate="print"/>
        <a:stretch>
          <a:fillRect/>
        </a:stretch>
      </xdr:blipFill>
      <xdr:spPr>
        <a:xfrm>
          <a:off x="1914525" y="15097125"/>
          <a:ext cx="47625" cy="190500"/>
        </a:xfrm>
        <a:prstGeom prst="rect">
          <a:avLst/>
        </a:prstGeom>
        <a:noFill/>
      </xdr:spPr>
    </xdr:pic>
    <xdr:clientData fLocksWithSheet="0"/>
  </xdr:oneCellAnchor>
  <xdr:oneCellAnchor>
    <xdr:from>
      <xdr:col>1</xdr:col>
      <xdr:colOff>0</xdr:colOff>
      <xdr:row>58</xdr:row>
      <xdr:rowOff>0</xdr:rowOff>
    </xdr:from>
    <xdr:ext cx="47625" cy="190500"/>
    <xdr:pic>
      <xdr:nvPicPr>
        <xdr:cNvPr id="171" name="image170.png">
          <a:extLst>
            <a:ext uri="{FF2B5EF4-FFF2-40B4-BE49-F238E27FC236}">
              <a16:creationId xmlns:a16="http://schemas.microsoft.com/office/drawing/2014/main" id="{2ED68A99-F77E-4727-8257-F08120626B1E}"/>
            </a:ext>
          </a:extLst>
        </xdr:cNvPr>
        <xdr:cNvPicPr preferRelativeResize="0"/>
      </xdr:nvPicPr>
      <xdr:blipFill>
        <a:blip xmlns:r="http://schemas.openxmlformats.org/officeDocument/2006/relationships" r:embed="rId3" cstate="print"/>
        <a:stretch>
          <a:fillRect/>
        </a:stretch>
      </xdr:blipFill>
      <xdr:spPr>
        <a:xfrm>
          <a:off x="1914525" y="15097125"/>
          <a:ext cx="47625" cy="190500"/>
        </a:xfrm>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5</xdr:col>
      <xdr:colOff>0</xdr:colOff>
      <xdr:row>48</xdr:row>
      <xdr:rowOff>0</xdr:rowOff>
    </xdr:from>
    <xdr:ext cx="47625" cy="219075"/>
    <xdr:pic>
      <xdr:nvPicPr>
        <xdr:cNvPr id="4" name="image3.png">
          <a:extLst>
            <a:ext uri="{FF2B5EF4-FFF2-40B4-BE49-F238E27FC236}">
              <a16:creationId xmlns:a16="http://schemas.microsoft.com/office/drawing/2014/main" id="{07085881-45D3-4584-9D9F-D34E1EAE52C4}"/>
            </a:ext>
          </a:extLst>
        </xdr:cNvPr>
        <xdr:cNvPicPr preferRelativeResize="0"/>
      </xdr:nvPicPr>
      <xdr:blipFill>
        <a:blip xmlns:r="http://schemas.openxmlformats.org/officeDocument/2006/relationships" r:embed="rId1" cstate="print"/>
        <a:stretch>
          <a:fillRect/>
        </a:stretch>
      </xdr:blipFill>
      <xdr:spPr>
        <a:xfrm>
          <a:off x="10106025" y="15097125"/>
          <a:ext cx="47625" cy="219075"/>
        </a:xfrm>
        <a:prstGeom prst="rect">
          <a:avLst/>
        </a:prstGeom>
        <a:noFill/>
      </xdr:spPr>
    </xdr:pic>
    <xdr:clientData fLocksWithSheet="0"/>
  </xdr:oneCellAnchor>
  <xdr:oneCellAnchor>
    <xdr:from>
      <xdr:col>5</xdr:col>
      <xdr:colOff>0</xdr:colOff>
      <xdr:row>48</xdr:row>
      <xdr:rowOff>0</xdr:rowOff>
    </xdr:from>
    <xdr:ext cx="47625" cy="219075"/>
    <xdr:pic>
      <xdr:nvPicPr>
        <xdr:cNvPr id="5" name="image4.png">
          <a:extLst>
            <a:ext uri="{FF2B5EF4-FFF2-40B4-BE49-F238E27FC236}">
              <a16:creationId xmlns:a16="http://schemas.microsoft.com/office/drawing/2014/main" id="{829DB655-FFFE-4C8C-AF11-F14F476FDA61}"/>
            </a:ext>
          </a:extLst>
        </xdr:cNvPr>
        <xdr:cNvPicPr preferRelativeResize="0"/>
      </xdr:nvPicPr>
      <xdr:blipFill>
        <a:blip xmlns:r="http://schemas.openxmlformats.org/officeDocument/2006/relationships" r:embed="rId1" cstate="print"/>
        <a:stretch>
          <a:fillRect/>
        </a:stretch>
      </xdr:blipFill>
      <xdr:spPr>
        <a:xfrm>
          <a:off x="10106025" y="15097125"/>
          <a:ext cx="47625" cy="219075"/>
        </a:xfrm>
        <a:prstGeom prst="rect">
          <a:avLst/>
        </a:prstGeom>
        <a:noFill/>
      </xdr:spPr>
    </xdr:pic>
    <xdr:clientData fLocksWithSheet="0"/>
  </xdr:oneCellAnchor>
  <xdr:oneCellAnchor>
    <xdr:from>
      <xdr:col>5</xdr:col>
      <xdr:colOff>0</xdr:colOff>
      <xdr:row>48</xdr:row>
      <xdr:rowOff>0</xdr:rowOff>
    </xdr:from>
    <xdr:ext cx="47625" cy="219075"/>
    <xdr:pic>
      <xdr:nvPicPr>
        <xdr:cNvPr id="6" name="image5.png">
          <a:extLst>
            <a:ext uri="{FF2B5EF4-FFF2-40B4-BE49-F238E27FC236}">
              <a16:creationId xmlns:a16="http://schemas.microsoft.com/office/drawing/2014/main" id="{85057DDD-C409-44A9-AE8A-2B1757F7091A}"/>
            </a:ext>
          </a:extLst>
        </xdr:cNvPr>
        <xdr:cNvPicPr preferRelativeResize="0"/>
      </xdr:nvPicPr>
      <xdr:blipFill>
        <a:blip xmlns:r="http://schemas.openxmlformats.org/officeDocument/2006/relationships" r:embed="rId1" cstate="print"/>
        <a:stretch>
          <a:fillRect/>
        </a:stretch>
      </xdr:blipFill>
      <xdr:spPr>
        <a:xfrm>
          <a:off x="10106025" y="15097125"/>
          <a:ext cx="47625" cy="219075"/>
        </a:xfrm>
        <a:prstGeom prst="rect">
          <a:avLst/>
        </a:prstGeom>
        <a:noFill/>
      </xdr:spPr>
    </xdr:pic>
    <xdr:clientData fLocksWithSheet="0"/>
  </xdr:oneCellAnchor>
  <xdr:oneCellAnchor>
    <xdr:from>
      <xdr:col>5</xdr:col>
      <xdr:colOff>0</xdr:colOff>
      <xdr:row>48</xdr:row>
      <xdr:rowOff>0</xdr:rowOff>
    </xdr:from>
    <xdr:ext cx="47625" cy="276225"/>
    <xdr:pic>
      <xdr:nvPicPr>
        <xdr:cNvPr id="7" name="image6.png">
          <a:extLst>
            <a:ext uri="{FF2B5EF4-FFF2-40B4-BE49-F238E27FC236}">
              <a16:creationId xmlns:a16="http://schemas.microsoft.com/office/drawing/2014/main" id="{A8C6A573-B9C5-4276-92A4-F6781298CCFF}"/>
            </a:ext>
          </a:extLst>
        </xdr:cNvPr>
        <xdr:cNvPicPr preferRelativeResize="0"/>
      </xdr:nvPicPr>
      <xdr:blipFill>
        <a:blip xmlns:r="http://schemas.openxmlformats.org/officeDocument/2006/relationships" r:embed="rId1" cstate="print"/>
        <a:stretch>
          <a:fillRect/>
        </a:stretch>
      </xdr:blipFill>
      <xdr:spPr>
        <a:xfrm>
          <a:off x="10106025" y="15097125"/>
          <a:ext cx="47625" cy="276225"/>
        </a:xfrm>
        <a:prstGeom prst="rect">
          <a:avLst/>
        </a:prstGeom>
        <a:noFill/>
      </xdr:spPr>
    </xdr:pic>
    <xdr:clientData fLocksWithSheet="0"/>
  </xdr:oneCellAnchor>
  <xdr:oneCellAnchor>
    <xdr:from>
      <xdr:col>5</xdr:col>
      <xdr:colOff>0</xdr:colOff>
      <xdr:row>48</xdr:row>
      <xdr:rowOff>0</xdr:rowOff>
    </xdr:from>
    <xdr:ext cx="47625" cy="219075"/>
    <xdr:pic>
      <xdr:nvPicPr>
        <xdr:cNvPr id="8" name="image7.png">
          <a:extLst>
            <a:ext uri="{FF2B5EF4-FFF2-40B4-BE49-F238E27FC236}">
              <a16:creationId xmlns:a16="http://schemas.microsoft.com/office/drawing/2014/main" id="{9554BC1A-0C77-4F34-B649-DBC3DE33FE73}"/>
            </a:ext>
          </a:extLst>
        </xdr:cNvPr>
        <xdr:cNvPicPr preferRelativeResize="0"/>
      </xdr:nvPicPr>
      <xdr:blipFill>
        <a:blip xmlns:r="http://schemas.openxmlformats.org/officeDocument/2006/relationships" r:embed="rId1" cstate="print"/>
        <a:stretch>
          <a:fillRect/>
        </a:stretch>
      </xdr:blipFill>
      <xdr:spPr>
        <a:xfrm>
          <a:off x="10106025" y="15097125"/>
          <a:ext cx="47625" cy="219075"/>
        </a:xfrm>
        <a:prstGeom prst="rect">
          <a:avLst/>
        </a:prstGeom>
        <a:noFill/>
      </xdr:spPr>
    </xdr:pic>
    <xdr:clientData fLocksWithSheet="0"/>
  </xdr:oneCellAnchor>
  <xdr:oneCellAnchor>
    <xdr:from>
      <xdr:col>5</xdr:col>
      <xdr:colOff>0</xdr:colOff>
      <xdr:row>48</xdr:row>
      <xdr:rowOff>0</xdr:rowOff>
    </xdr:from>
    <xdr:ext cx="47625" cy="219075"/>
    <xdr:pic>
      <xdr:nvPicPr>
        <xdr:cNvPr id="9" name="image8.png">
          <a:extLst>
            <a:ext uri="{FF2B5EF4-FFF2-40B4-BE49-F238E27FC236}">
              <a16:creationId xmlns:a16="http://schemas.microsoft.com/office/drawing/2014/main" id="{12C2F569-258A-458B-9D9B-8D24A4E7365F}"/>
            </a:ext>
          </a:extLst>
        </xdr:cNvPr>
        <xdr:cNvPicPr preferRelativeResize="0"/>
      </xdr:nvPicPr>
      <xdr:blipFill>
        <a:blip xmlns:r="http://schemas.openxmlformats.org/officeDocument/2006/relationships" r:embed="rId1" cstate="print"/>
        <a:stretch>
          <a:fillRect/>
        </a:stretch>
      </xdr:blipFill>
      <xdr:spPr>
        <a:xfrm>
          <a:off x="10106025" y="15097125"/>
          <a:ext cx="47625" cy="219075"/>
        </a:xfrm>
        <a:prstGeom prst="rect">
          <a:avLst/>
        </a:prstGeom>
        <a:noFill/>
      </xdr:spPr>
    </xdr:pic>
    <xdr:clientData fLocksWithSheet="0"/>
  </xdr:oneCellAnchor>
  <xdr:oneCellAnchor>
    <xdr:from>
      <xdr:col>5</xdr:col>
      <xdr:colOff>0</xdr:colOff>
      <xdr:row>48</xdr:row>
      <xdr:rowOff>0</xdr:rowOff>
    </xdr:from>
    <xdr:ext cx="47625" cy="200025"/>
    <xdr:pic>
      <xdr:nvPicPr>
        <xdr:cNvPr id="10" name="image9.png">
          <a:extLst>
            <a:ext uri="{FF2B5EF4-FFF2-40B4-BE49-F238E27FC236}">
              <a16:creationId xmlns:a16="http://schemas.microsoft.com/office/drawing/2014/main" id="{EF66B694-A848-487A-9703-4EF3B023E371}"/>
            </a:ext>
          </a:extLst>
        </xdr:cNvPr>
        <xdr:cNvPicPr preferRelativeResize="0"/>
      </xdr:nvPicPr>
      <xdr:blipFill>
        <a:blip xmlns:r="http://schemas.openxmlformats.org/officeDocument/2006/relationships" r:embed="rId1" cstate="print"/>
        <a:stretch>
          <a:fillRect/>
        </a:stretch>
      </xdr:blipFill>
      <xdr:spPr>
        <a:xfrm>
          <a:off x="10106025" y="15097125"/>
          <a:ext cx="47625" cy="200025"/>
        </a:xfrm>
        <a:prstGeom prst="rect">
          <a:avLst/>
        </a:prstGeom>
        <a:noFill/>
      </xdr:spPr>
    </xdr:pic>
    <xdr:clientData fLocksWithSheet="0"/>
  </xdr:oneCellAnchor>
  <xdr:oneCellAnchor>
    <xdr:from>
      <xdr:col>5</xdr:col>
      <xdr:colOff>0</xdr:colOff>
      <xdr:row>48</xdr:row>
      <xdr:rowOff>0</xdr:rowOff>
    </xdr:from>
    <xdr:ext cx="47625" cy="219075"/>
    <xdr:pic>
      <xdr:nvPicPr>
        <xdr:cNvPr id="11" name="image10.png">
          <a:extLst>
            <a:ext uri="{FF2B5EF4-FFF2-40B4-BE49-F238E27FC236}">
              <a16:creationId xmlns:a16="http://schemas.microsoft.com/office/drawing/2014/main" id="{63148109-ABFE-414A-AED6-0979BBBF22C2}"/>
            </a:ext>
          </a:extLst>
        </xdr:cNvPr>
        <xdr:cNvPicPr preferRelativeResize="0"/>
      </xdr:nvPicPr>
      <xdr:blipFill>
        <a:blip xmlns:r="http://schemas.openxmlformats.org/officeDocument/2006/relationships" r:embed="rId1" cstate="print"/>
        <a:stretch>
          <a:fillRect/>
        </a:stretch>
      </xdr:blipFill>
      <xdr:spPr>
        <a:xfrm>
          <a:off x="10106025" y="15097125"/>
          <a:ext cx="47625" cy="219075"/>
        </a:xfrm>
        <a:prstGeom prst="rect">
          <a:avLst/>
        </a:prstGeom>
        <a:noFill/>
      </xdr:spPr>
    </xdr:pic>
    <xdr:clientData fLocksWithSheet="0"/>
  </xdr:oneCellAnchor>
  <xdr:oneCellAnchor>
    <xdr:from>
      <xdr:col>5</xdr:col>
      <xdr:colOff>0</xdr:colOff>
      <xdr:row>48</xdr:row>
      <xdr:rowOff>0</xdr:rowOff>
    </xdr:from>
    <xdr:ext cx="47625" cy="219075"/>
    <xdr:pic>
      <xdr:nvPicPr>
        <xdr:cNvPr id="12" name="image11.png">
          <a:extLst>
            <a:ext uri="{FF2B5EF4-FFF2-40B4-BE49-F238E27FC236}">
              <a16:creationId xmlns:a16="http://schemas.microsoft.com/office/drawing/2014/main" id="{9CC173F2-D1DB-48B7-B9A5-93F2539024AE}"/>
            </a:ext>
          </a:extLst>
        </xdr:cNvPr>
        <xdr:cNvPicPr preferRelativeResize="0"/>
      </xdr:nvPicPr>
      <xdr:blipFill>
        <a:blip xmlns:r="http://schemas.openxmlformats.org/officeDocument/2006/relationships" r:embed="rId1" cstate="print"/>
        <a:stretch>
          <a:fillRect/>
        </a:stretch>
      </xdr:blipFill>
      <xdr:spPr>
        <a:xfrm>
          <a:off x="10106025" y="15097125"/>
          <a:ext cx="47625" cy="219075"/>
        </a:xfrm>
        <a:prstGeom prst="rect">
          <a:avLst/>
        </a:prstGeom>
        <a:noFill/>
      </xdr:spPr>
    </xdr:pic>
    <xdr:clientData fLocksWithSheet="0"/>
  </xdr:oneCellAnchor>
  <xdr:oneCellAnchor>
    <xdr:from>
      <xdr:col>5</xdr:col>
      <xdr:colOff>0</xdr:colOff>
      <xdr:row>48</xdr:row>
      <xdr:rowOff>0</xdr:rowOff>
    </xdr:from>
    <xdr:ext cx="47625" cy="219075"/>
    <xdr:pic>
      <xdr:nvPicPr>
        <xdr:cNvPr id="13" name="image12.png">
          <a:extLst>
            <a:ext uri="{FF2B5EF4-FFF2-40B4-BE49-F238E27FC236}">
              <a16:creationId xmlns:a16="http://schemas.microsoft.com/office/drawing/2014/main" id="{2F02C5EC-8F68-4482-AE12-F6DB9B249BD7}"/>
            </a:ext>
          </a:extLst>
        </xdr:cNvPr>
        <xdr:cNvPicPr preferRelativeResize="0"/>
      </xdr:nvPicPr>
      <xdr:blipFill>
        <a:blip xmlns:r="http://schemas.openxmlformats.org/officeDocument/2006/relationships" r:embed="rId1" cstate="print"/>
        <a:stretch>
          <a:fillRect/>
        </a:stretch>
      </xdr:blipFill>
      <xdr:spPr>
        <a:xfrm>
          <a:off x="10106025" y="15097125"/>
          <a:ext cx="47625" cy="219075"/>
        </a:xfrm>
        <a:prstGeom prst="rect">
          <a:avLst/>
        </a:prstGeom>
        <a:noFill/>
      </xdr:spPr>
    </xdr:pic>
    <xdr:clientData fLocksWithSheet="0"/>
  </xdr:oneCellAnchor>
  <xdr:oneCellAnchor>
    <xdr:from>
      <xdr:col>5</xdr:col>
      <xdr:colOff>0</xdr:colOff>
      <xdr:row>48</xdr:row>
      <xdr:rowOff>0</xdr:rowOff>
    </xdr:from>
    <xdr:ext cx="47625" cy="219075"/>
    <xdr:pic>
      <xdr:nvPicPr>
        <xdr:cNvPr id="14" name="image13.png">
          <a:extLst>
            <a:ext uri="{FF2B5EF4-FFF2-40B4-BE49-F238E27FC236}">
              <a16:creationId xmlns:a16="http://schemas.microsoft.com/office/drawing/2014/main" id="{DCE6DC2F-7ECC-4864-BF77-7C2E878E75CA}"/>
            </a:ext>
          </a:extLst>
        </xdr:cNvPr>
        <xdr:cNvPicPr preferRelativeResize="0"/>
      </xdr:nvPicPr>
      <xdr:blipFill>
        <a:blip xmlns:r="http://schemas.openxmlformats.org/officeDocument/2006/relationships" r:embed="rId1" cstate="print"/>
        <a:stretch>
          <a:fillRect/>
        </a:stretch>
      </xdr:blipFill>
      <xdr:spPr>
        <a:xfrm>
          <a:off x="10106025" y="15097125"/>
          <a:ext cx="47625" cy="219075"/>
        </a:xfrm>
        <a:prstGeom prst="rect">
          <a:avLst/>
        </a:prstGeom>
        <a:noFill/>
      </xdr:spPr>
    </xdr:pic>
    <xdr:clientData fLocksWithSheet="0"/>
  </xdr:oneCellAnchor>
  <xdr:oneCellAnchor>
    <xdr:from>
      <xdr:col>5</xdr:col>
      <xdr:colOff>0</xdr:colOff>
      <xdr:row>48</xdr:row>
      <xdr:rowOff>0</xdr:rowOff>
    </xdr:from>
    <xdr:ext cx="47625" cy="219075"/>
    <xdr:pic>
      <xdr:nvPicPr>
        <xdr:cNvPr id="15" name="image14.png">
          <a:extLst>
            <a:ext uri="{FF2B5EF4-FFF2-40B4-BE49-F238E27FC236}">
              <a16:creationId xmlns:a16="http://schemas.microsoft.com/office/drawing/2014/main" id="{4B160E55-B033-401E-B26F-25B7B1A4F45F}"/>
            </a:ext>
          </a:extLst>
        </xdr:cNvPr>
        <xdr:cNvPicPr preferRelativeResize="0"/>
      </xdr:nvPicPr>
      <xdr:blipFill>
        <a:blip xmlns:r="http://schemas.openxmlformats.org/officeDocument/2006/relationships" r:embed="rId1" cstate="print"/>
        <a:stretch>
          <a:fillRect/>
        </a:stretch>
      </xdr:blipFill>
      <xdr:spPr>
        <a:xfrm>
          <a:off x="10106025" y="15097125"/>
          <a:ext cx="47625" cy="219075"/>
        </a:xfrm>
        <a:prstGeom prst="rect">
          <a:avLst/>
        </a:prstGeom>
        <a:noFill/>
      </xdr:spPr>
    </xdr:pic>
    <xdr:clientData fLocksWithSheet="0"/>
  </xdr:oneCellAnchor>
  <xdr:oneCellAnchor>
    <xdr:from>
      <xdr:col>5</xdr:col>
      <xdr:colOff>0</xdr:colOff>
      <xdr:row>48</xdr:row>
      <xdr:rowOff>0</xdr:rowOff>
    </xdr:from>
    <xdr:ext cx="47625" cy="219075"/>
    <xdr:pic>
      <xdr:nvPicPr>
        <xdr:cNvPr id="16" name="image15.png">
          <a:extLst>
            <a:ext uri="{FF2B5EF4-FFF2-40B4-BE49-F238E27FC236}">
              <a16:creationId xmlns:a16="http://schemas.microsoft.com/office/drawing/2014/main" id="{FFDFD811-8440-4645-895A-75DD36EEB3CC}"/>
            </a:ext>
          </a:extLst>
        </xdr:cNvPr>
        <xdr:cNvPicPr preferRelativeResize="0"/>
      </xdr:nvPicPr>
      <xdr:blipFill>
        <a:blip xmlns:r="http://schemas.openxmlformats.org/officeDocument/2006/relationships" r:embed="rId1" cstate="print"/>
        <a:stretch>
          <a:fillRect/>
        </a:stretch>
      </xdr:blipFill>
      <xdr:spPr>
        <a:xfrm>
          <a:off x="10106025" y="15097125"/>
          <a:ext cx="47625" cy="219075"/>
        </a:xfrm>
        <a:prstGeom prst="rect">
          <a:avLst/>
        </a:prstGeom>
        <a:noFill/>
      </xdr:spPr>
    </xdr:pic>
    <xdr:clientData fLocksWithSheet="0"/>
  </xdr:oneCellAnchor>
  <xdr:oneCellAnchor>
    <xdr:from>
      <xdr:col>5</xdr:col>
      <xdr:colOff>0</xdr:colOff>
      <xdr:row>48</xdr:row>
      <xdr:rowOff>0</xdr:rowOff>
    </xdr:from>
    <xdr:ext cx="47625" cy="219075"/>
    <xdr:pic>
      <xdr:nvPicPr>
        <xdr:cNvPr id="17" name="image16.png">
          <a:extLst>
            <a:ext uri="{FF2B5EF4-FFF2-40B4-BE49-F238E27FC236}">
              <a16:creationId xmlns:a16="http://schemas.microsoft.com/office/drawing/2014/main" id="{ED9F3D58-C79A-4277-A98C-833A7D6D84D2}"/>
            </a:ext>
          </a:extLst>
        </xdr:cNvPr>
        <xdr:cNvPicPr preferRelativeResize="0"/>
      </xdr:nvPicPr>
      <xdr:blipFill>
        <a:blip xmlns:r="http://schemas.openxmlformats.org/officeDocument/2006/relationships" r:embed="rId1" cstate="print"/>
        <a:stretch>
          <a:fillRect/>
        </a:stretch>
      </xdr:blipFill>
      <xdr:spPr>
        <a:xfrm>
          <a:off x="10106025" y="15097125"/>
          <a:ext cx="47625" cy="219075"/>
        </a:xfrm>
        <a:prstGeom prst="rect">
          <a:avLst/>
        </a:prstGeom>
        <a:noFill/>
      </xdr:spPr>
    </xdr:pic>
    <xdr:clientData fLocksWithSheet="0"/>
  </xdr:oneCellAnchor>
  <xdr:oneCellAnchor>
    <xdr:from>
      <xdr:col>5</xdr:col>
      <xdr:colOff>0</xdr:colOff>
      <xdr:row>48</xdr:row>
      <xdr:rowOff>0</xdr:rowOff>
    </xdr:from>
    <xdr:ext cx="47625" cy="219075"/>
    <xdr:pic>
      <xdr:nvPicPr>
        <xdr:cNvPr id="18" name="image17.png">
          <a:extLst>
            <a:ext uri="{FF2B5EF4-FFF2-40B4-BE49-F238E27FC236}">
              <a16:creationId xmlns:a16="http://schemas.microsoft.com/office/drawing/2014/main" id="{56DF39B7-D624-497F-A312-F4D00F732206}"/>
            </a:ext>
          </a:extLst>
        </xdr:cNvPr>
        <xdr:cNvPicPr preferRelativeResize="0"/>
      </xdr:nvPicPr>
      <xdr:blipFill>
        <a:blip xmlns:r="http://schemas.openxmlformats.org/officeDocument/2006/relationships" r:embed="rId1" cstate="print"/>
        <a:stretch>
          <a:fillRect/>
        </a:stretch>
      </xdr:blipFill>
      <xdr:spPr>
        <a:xfrm>
          <a:off x="10106025" y="15097125"/>
          <a:ext cx="47625" cy="219075"/>
        </a:xfrm>
        <a:prstGeom prst="rect">
          <a:avLst/>
        </a:prstGeom>
        <a:noFill/>
      </xdr:spPr>
    </xdr:pic>
    <xdr:clientData fLocksWithSheet="0"/>
  </xdr:oneCellAnchor>
  <xdr:oneCellAnchor>
    <xdr:from>
      <xdr:col>5</xdr:col>
      <xdr:colOff>0</xdr:colOff>
      <xdr:row>48</xdr:row>
      <xdr:rowOff>0</xdr:rowOff>
    </xdr:from>
    <xdr:ext cx="47625" cy="276225"/>
    <xdr:pic>
      <xdr:nvPicPr>
        <xdr:cNvPr id="19" name="image18.png">
          <a:extLst>
            <a:ext uri="{FF2B5EF4-FFF2-40B4-BE49-F238E27FC236}">
              <a16:creationId xmlns:a16="http://schemas.microsoft.com/office/drawing/2014/main" id="{423C9786-9144-4008-A44F-DC3E014CABFC}"/>
            </a:ext>
          </a:extLst>
        </xdr:cNvPr>
        <xdr:cNvPicPr preferRelativeResize="0"/>
      </xdr:nvPicPr>
      <xdr:blipFill>
        <a:blip xmlns:r="http://schemas.openxmlformats.org/officeDocument/2006/relationships" r:embed="rId1" cstate="print"/>
        <a:stretch>
          <a:fillRect/>
        </a:stretch>
      </xdr:blipFill>
      <xdr:spPr>
        <a:xfrm>
          <a:off x="10106025" y="15097125"/>
          <a:ext cx="47625" cy="276225"/>
        </a:xfrm>
        <a:prstGeom prst="rect">
          <a:avLst/>
        </a:prstGeom>
        <a:noFill/>
      </xdr:spPr>
    </xdr:pic>
    <xdr:clientData fLocksWithSheet="0"/>
  </xdr:oneCellAnchor>
  <xdr:oneCellAnchor>
    <xdr:from>
      <xdr:col>5</xdr:col>
      <xdr:colOff>0</xdr:colOff>
      <xdr:row>48</xdr:row>
      <xdr:rowOff>0</xdr:rowOff>
    </xdr:from>
    <xdr:ext cx="47625" cy="190500"/>
    <xdr:pic>
      <xdr:nvPicPr>
        <xdr:cNvPr id="20" name="image19.png">
          <a:extLst>
            <a:ext uri="{FF2B5EF4-FFF2-40B4-BE49-F238E27FC236}">
              <a16:creationId xmlns:a16="http://schemas.microsoft.com/office/drawing/2014/main" id="{3A81BE05-125B-43B7-ACB0-702A5C68C7D4}"/>
            </a:ext>
          </a:extLst>
        </xdr:cNvPr>
        <xdr:cNvPicPr preferRelativeResize="0"/>
      </xdr:nvPicPr>
      <xdr:blipFill>
        <a:blip xmlns:r="http://schemas.openxmlformats.org/officeDocument/2006/relationships" r:embed="rId1"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48</xdr:row>
      <xdr:rowOff>0</xdr:rowOff>
    </xdr:from>
    <xdr:ext cx="47625" cy="47625"/>
    <xdr:pic>
      <xdr:nvPicPr>
        <xdr:cNvPr id="21" name="image20.png">
          <a:extLst>
            <a:ext uri="{FF2B5EF4-FFF2-40B4-BE49-F238E27FC236}">
              <a16:creationId xmlns:a16="http://schemas.microsoft.com/office/drawing/2014/main" id="{EF94D441-E709-469A-9EA9-B86DF7AF742F}"/>
            </a:ext>
          </a:extLst>
        </xdr:cNvPr>
        <xdr:cNvPicPr preferRelativeResize="0"/>
      </xdr:nvPicPr>
      <xdr:blipFill>
        <a:blip xmlns:r="http://schemas.openxmlformats.org/officeDocument/2006/relationships" r:embed="rId1"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48</xdr:row>
      <xdr:rowOff>0</xdr:rowOff>
    </xdr:from>
    <xdr:ext cx="47625" cy="190500"/>
    <xdr:pic>
      <xdr:nvPicPr>
        <xdr:cNvPr id="22" name="image21.png">
          <a:extLst>
            <a:ext uri="{FF2B5EF4-FFF2-40B4-BE49-F238E27FC236}">
              <a16:creationId xmlns:a16="http://schemas.microsoft.com/office/drawing/2014/main" id="{CC1C0FC5-8AD1-4E57-A16D-FFA6329C0DE6}"/>
            </a:ext>
          </a:extLst>
        </xdr:cNvPr>
        <xdr:cNvPicPr preferRelativeResize="0"/>
      </xdr:nvPicPr>
      <xdr:blipFill>
        <a:blip xmlns:r="http://schemas.openxmlformats.org/officeDocument/2006/relationships" r:embed="rId1"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48</xdr:row>
      <xdr:rowOff>0</xdr:rowOff>
    </xdr:from>
    <xdr:ext cx="47625" cy="47625"/>
    <xdr:pic>
      <xdr:nvPicPr>
        <xdr:cNvPr id="23" name="image22.png">
          <a:extLst>
            <a:ext uri="{FF2B5EF4-FFF2-40B4-BE49-F238E27FC236}">
              <a16:creationId xmlns:a16="http://schemas.microsoft.com/office/drawing/2014/main" id="{01D71166-307A-4DFB-A22B-E63C9D425C73}"/>
            </a:ext>
          </a:extLst>
        </xdr:cNvPr>
        <xdr:cNvPicPr preferRelativeResize="0"/>
      </xdr:nvPicPr>
      <xdr:blipFill>
        <a:blip xmlns:r="http://schemas.openxmlformats.org/officeDocument/2006/relationships" r:embed="rId1"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48</xdr:row>
      <xdr:rowOff>0</xdr:rowOff>
    </xdr:from>
    <xdr:ext cx="47625" cy="190500"/>
    <xdr:pic>
      <xdr:nvPicPr>
        <xdr:cNvPr id="24" name="image23.png">
          <a:extLst>
            <a:ext uri="{FF2B5EF4-FFF2-40B4-BE49-F238E27FC236}">
              <a16:creationId xmlns:a16="http://schemas.microsoft.com/office/drawing/2014/main" id="{3A373022-286F-456E-A87F-6109D3B2A74D}"/>
            </a:ext>
          </a:extLst>
        </xdr:cNvPr>
        <xdr:cNvPicPr preferRelativeResize="0"/>
      </xdr:nvPicPr>
      <xdr:blipFill>
        <a:blip xmlns:r="http://schemas.openxmlformats.org/officeDocument/2006/relationships" r:embed="rId1"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48</xdr:row>
      <xdr:rowOff>0</xdr:rowOff>
    </xdr:from>
    <xdr:ext cx="47625" cy="47625"/>
    <xdr:pic>
      <xdr:nvPicPr>
        <xdr:cNvPr id="25" name="image24.png">
          <a:extLst>
            <a:ext uri="{FF2B5EF4-FFF2-40B4-BE49-F238E27FC236}">
              <a16:creationId xmlns:a16="http://schemas.microsoft.com/office/drawing/2014/main" id="{808458B4-35CF-4DA4-B6D2-80A9E0FC7FD0}"/>
            </a:ext>
          </a:extLst>
        </xdr:cNvPr>
        <xdr:cNvPicPr preferRelativeResize="0"/>
      </xdr:nvPicPr>
      <xdr:blipFill>
        <a:blip xmlns:r="http://schemas.openxmlformats.org/officeDocument/2006/relationships" r:embed="rId1"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48</xdr:row>
      <xdr:rowOff>0</xdr:rowOff>
    </xdr:from>
    <xdr:ext cx="47625" cy="238125"/>
    <xdr:pic>
      <xdr:nvPicPr>
        <xdr:cNvPr id="26" name="image25.png">
          <a:extLst>
            <a:ext uri="{FF2B5EF4-FFF2-40B4-BE49-F238E27FC236}">
              <a16:creationId xmlns:a16="http://schemas.microsoft.com/office/drawing/2014/main" id="{AF21314D-2544-4CC6-A322-823CE3138FA8}"/>
            </a:ext>
          </a:extLst>
        </xdr:cNvPr>
        <xdr:cNvPicPr preferRelativeResize="0"/>
      </xdr:nvPicPr>
      <xdr:blipFill>
        <a:blip xmlns:r="http://schemas.openxmlformats.org/officeDocument/2006/relationships" r:embed="rId1" cstate="print"/>
        <a:stretch>
          <a:fillRect/>
        </a:stretch>
      </xdr:blipFill>
      <xdr:spPr>
        <a:xfrm>
          <a:off x="10106025" y="15097125"/>
          <a:ext cx="47625" cy="238125"/>
        </a:xfrm>
        <a:prstGeom prst="rect">
          <a:avLst/>
        </a:prstGeom>
        <a:noFill/>
      </xdr:spPr>
    </xdr:pic>
    <xdr:clientData fLocksWithSheet="0"/>
  </xdr:oneCellAnchor>
  <xdr:oneCellAnchor>
    <xdr:from>
      <xdr:col>5</xdr:col>
      <xdr:colOff>0</xdr:colOff>
      <xdr:row>48</xdr:row>
      <xdr:rowOff>0</xdr:rowOff>
    </xdr:from>
    <xdr:ext cx="47625" cy="47625"/>
    <xdr:pic>
      <xdr:nvPicPr>
        <xdr:cNvPr id="27" name="image26.png">
          <a:extLst>
            <a:ext uri="{FF2B5EF4-FFF2-40B4-BE49-F238E27FC236}">
              <a16:creationId xmlns:a16="http://schemas.microsoft.com/office/drawing/2014/main" id="{246C1A70-E3D0-4174-A018-8EAD6FB1CB05}"/>
            </a:ext>
          </a:extLst>
        </xdr:cNvPr>
        <xdr:cNvPicPr preferRelativeResize="0"/>
      </xdr:nvPicPr>
      <xdr:blipFill>
        <a:blip xmlns:r="http://schemas.openxmlformats.org/officeDocument/2006/relationships" r:embed="rId1"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48</xdr:row>
      <xdr:rowOff>0</xdr:rowOff>
    </xdr:from>
    <xdr:ext cx="47625" cy="190500"/>
    <xdr:pic>
      <xdr:nvPicPr>
        <xdr:cNvPr id="28" name="image27.png">
          <a:extLst>
            <a:ext uri="{FF2B5EF4-FFF2-40B4-BE49-F238E27FC236}">
              <a16:creationId xmlns:a16="http://schemas.microsoft.com/office/drawing/2014/main" id="{E2AC85FF-D43C-47DC-944C-BEC77A662C7D}"/>
            </a:ext>
          </a:extLst>
        </xdr:cNvPr>
        <xdr:cNvPicPr preferRelativeResize="0"/>
      </xdr:nvPicPr>
      <xdr:blipFill>
        <a:blip xmlns:r="http://schemas.openxmlformats.org/officeDocument/2006/relationships" r:embed="rId1"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48</xdr:row>
      <xdr:rowOff>0</xdr:rowOff>
    </xdr:from>
    <xdr:ext cx="47625" cy="47625"/>
    <xdr:pic>
      <xdr:nvPicPr>
        <xdr:cNvPr id="29" name="image28.png">
          <a:extLst>
            <a:ext uri="{FF2B5EF4-FFF2-40B4-BE49-F238E27FC236}">
              <a16:creationId xmlns:a16="http://schemas.microsoft.com/office/drawing/2014/main" id="{AC35C463-83C9-499F-AFA4-F2B7E4039DE1}"/>
            </a:ext>
          </a:extLst>
        </xdr:cNvPr>
        <xdr:cNvPicPr preferRelativeResize="0"/>
      </xdr:nvPicPr>
      <xdr:blipFill>
        <a:blip xmlns:r="http://schemas.openxmlformats.org/officeDocument/2006/relationships" r:embed="rId1"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48</xdr:row>
      <xdr:rowOff>0</xdr:rowOff>
    </xdr:from>
    <xdr:ext cx="47625" cy="190500"/>
    <xdr:pic>
      <xdr:nvPicPr>
        <xdr:cNvPr id="30" name="image29.png">
          <a:extLst>
            <a:ext uri="{FF2B5EF4-FFF2-40B4-BE49-F238E27FC236}">
              <a16:creationId xmlns:a16="http://schemas.microsoft.com/office/drawing/2014/main" id="{C1C82D19-658C-4E16-932C-7C67014FE137}"/>
            </a:ext>
          </a:extLst>
        </xdr:cNvPr>
        <xdr:cNvPicPr preferRelativeResize="0"/>
      </xdr:nvPicPr>
      <xdr:blipFill>
        <a:blip xmlns:r="http://schemas.openxmlformats.org/officeDocument/2006/relationships" r:embed="rId1"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48</xdr:row>
      <xdr:rowOff>0</xdr:rowOff>
    </xdr:from>
    <xdr:ext cx="47625" cy="47625"/>
    <xdr:pic>
      <xdr:nvPicPr>
        <xdr:cNvPr id="31" name="image30.png">
          <a:extLst>
            <a:ext uri="{FF2B5EF4-FFF2-40B4-BE49-F238E27FC236}">
              <a16:creationId xmlns:a16="http://schemas.microsoft.com/office/drawing/2014/main" id="{0FA93845-BCF3-4441-AF22-2E94F27F90E9}"/>
            </a:ext>
          </a:extLst>
        </xdr:cNvPr>
        <xdr:cNvPicPr preferRelativeResize="0"/>
      </xdr:nvPicPr>
      <xdr:blipFill>
        <a:blip xmlns:r="http://schemas.openxmlformats.org/officeDocument/2006/relationships" r:embed="rId1"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48</xdr:row>
      <xdr:rowOff>0</xdr:rowOff>
    </xdr:from>
    <xdr:ext cx="47625" cy="180975"/>
    <xdr:pic>
      <xdr:nvPicPr>
        <xdr:cNvPr id="32" name="image31.png">
          <a:extLst>
            <a:ext uri="{FF2B5EF4-FFF2-40B4-BE49-F238E27FC236}">
              <a16:creationId xmlns:a16="http://schemas.microsoft.com/office/drawing/2014/main" id="{94C38AFD-A230-4FAB-9369-07FDFB06C113}"/>
            </a:ext>
          </a:extLst>
        </xdr:cNvPr>
        <xdr:cNvPicPr preferRelativeResize="0"/>
      </xdr:nvPicPr>
      <xdr:blipFill>
        <a:blip xmlns:r="http://schemas.openxmlformats.org/officeDocument/2006/relationships" r:embed="rId1" cstate="print"/>
        <a:stretch>
          <a:fillRect/>
        </a:stretch>
      </xdr:blipFill>
      <xdr:spPr>
        <a:xfrm>
          <a:off x="10106025" y="15097125"/>
          <a:ext cx="47625" cy="180975"/>
        </a:xfrm>
        <a:prstGeom prst="rect">
          <a:avLst/>
        </a:prstGeom>
        <a:noFill/>
      </xdr:spPr>
    </xdr:pic>
    <xdr:clientData fLocksWithSheet="0"/>
  </xdr:oneCellAnchor>
  <xdr:oneCellAnchor>
    <xdr:from>
      <xdr:col>5</xdr:col>
      <xdr:colOff>0</xdr:colOff>
      <xdr:row>48</xdr:row>
      <xdr:rowOff>0</xdr:rowOff>
    </xdr:from>
    <xdr:ext cx="47625" cy="190500"/>
    <xdr:pic>
      <xdr:nvPicPr>
        <xdr:cNvPr id="33" name="image32.png">
          <a:extLst>
            <a:ext uri="{FF2B5EF4-FFF2-40B4-BE49-F238E27FC236}">
              <a16:creationId xmlns:a16="http://schemas.microsoft.com/office/drawing/2014/main" id="{53229259-1525-4AC7-841C-3CD586763D78}"/>
            </a:ext>
          </a:extLst>
        </xdr:cNvPr>
        <xdr:cNvPicPr preferRelativeResize="0"/>
      </xdr:nvPicPr>
      <xdr:blipFill>
        <a:blip xmlns:r="http://schemas.openxmlformats.org/officeDocument/2006/relationships" r:embed="rId1"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48</xdr:row>
      <xdr:rowOff>0</xdr:rowOff>
    </xdr:from>
    <xdr:ext cx="47625" cy="47625"/>
    <xdr:pic>
      <xdr:nvPicPr>
        <xdr:cNvPr id="34" name="image33.png">
          <a:extLst>
            <a:ext uri="{FF2B5EF4-FFF2-40B4-BE49-F238E27FC236}">
              <a16:creationId xmlns:a16="http://schemas.microsoft.com/office/drawing/2014/main" id="{44A47E2D-8901-4CD4-9758-2EEC5D9FE8FF}"/>
            </a:ext>
          </a:extLst>
        </xdr:cNvPr>
        <xdr:cNvPicPr preferRelativeResize="0"/>
      </xdr:nvPicPr>
      <xdr:blipFill>
        <a:blip xmlns:r="http://schemas.openxmlformats.org/officeDocument/2006/relationships" r:embed="rId1"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48</xdr:row>
      <xdr:rowOff>0</xdr:rowOff>
    </xdr:from>
    <xdr:ext cx="47625" cy="190500"/>
    <xdr:pic>
      <xdr:nvPicPr>
        <xdr:cNvPr id="35" name="image34.png">
          <a:extLst>
            <a:ext uri="{FF2B5EF4-FFF2-40B4-BE49-F238E27FC236}">
              <a16:creationId xmlns:a16="http://schemas.microsoft.com/office/drawing/2014/main" id="{5F771DF2-AD95-4F32-AD27-C1333485349A}"/>
            </a:ext>
          </a:extLst>
        </xdr:cNvPr>
        <xdr:cNvPicPr preferRelativeResize="0"/>
      </xdr:nvPicPr>
      <xdr:blipFill>
        <a:blip xmlns:r="http://schemas.openxmlformats.org/officeDocument/2006/relationships" r:embed="rId1"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48</xdr:row>
      <xdr:rowOff>0</xdr:rowOff>
    </xdr:from>
    <xdr:ext cx="47625" cy="190500"/>
    <xdr:pic>
      <xdr:nvPicPr>
        <xdr:cNvPr id="36" name="image35.png">
          <a:extLst>
            <a:ext uri="{FF2B5EF4-FFF2-40B4-BE49-F238E27FC236}">
              <a16:creationId xmlns:a16="http://schemas.microsoft.com/office/drawing/2014/main" id="{12A32530-ECE8-415D-8F8A-61E83A20EA57}"/>
            </a:ext>
          </a:extLst>
        </xdr:cNvPr>
        <xdr:cNvPicPr preferRelativeResize="0"/>
      </xdr:nvPicPr>
      <xdr:blipFill>
        <a:blip xmlns:r="http://schemas.openxmlformats.org/officeDocument/2006/relationships" r:embed="rId1"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48</xdr:row>
      <xdr:rowOff>0</xdr:rowOff>
    </xdr:from>
    <xdr:ext cx="47625" cy="47625"/>
    <xdr:pic>
      <xdr:nvPicPr>
        <xdr:cNvPr id="37" name="image36.png">
          <a:extLst>
            <a:ext uri="{FF2B5EF4-FFF2-40B4-BE49-F238E27FC236}">
              <a16:creationId xmlns:a16="http://schemas.microsoft.com/office/drawing/2014/main" id="{B42AFD78-8258-4EA7-94D5-7758D4D8FFAD}"/>
            </a:ext>
          </a:extLst>
        </xdr:cNvPr>
        <xdr:cNvPicPr preferRelativeResize="0"/>
      </xdr:nvPicPr>
      <xdr:blipFill>
        <a:blip xmlns:r="http://schemas.openxmlformats.org/officeDocument/2006/relationships" r:embed="rId1"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48</xdr:row>
      <xdr:rowOff>0</xdr:rowOff>
    </xdr:from>
    <xdr:ext cx="47625" cy="190500"/>
    <xdr:pic>
      <xdr:nvPicPr>
        <xdr:cNvPr id="38" name="image37.png">
          <a:extLst>
            <a:ext uri="{FF2B5EF4-FFF2-40B4-BE49-F238E27FC236}">
              <a16:creationId xmlns:a16="http://schemas.microsoft.com/office/drawing/2014/main" id="{F9A2BB36-CD45-4E27-8155-0D50FA8FA375}"/>
            </a:ext>
          </a:extLst>
        </xdr:cNvPr>
        <xdr:cNvPicPr preferRelativeResize="0"/>
      </xdr:nvPicPr>
      <xdr:blipFill>
        <a:blip xmlns:r="http://schemas.openxmlformats.org/officeDocument/2006/relationships" r:embed="rId1"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48</xdr:row>
      <xdr:rowOff>0</xdr:rowOff>
    </xdr:from>
    <xdr:ext cx="47625" cy="47625"/>
    <xdr:pic>
      <xdr:nvPicPr>
        <xdr:cNvPr id="39" name="image38.png">
          <a:extLst>
            <a:ext uri="{FF2B5EF4-FFF2-40B4-BE49-F238E27FC236}">
              <a16:creationId xmlns:a16="http://schemas.microsoft.com/office/drawing/2014/main" id="{0A4519A6-9301-4151-8B21-C18894435842}"/>
            </a:ext>
          </a:extLst>
        </xdr:cNvPr>
        <xdr:cNvPicPr preferRelativeResize="0"/>
      </xdr:nvPicPr>
      <xdr:blipFill>
        <a:blip xmlns:r="http://schemas.openxmlformats.org/officeDocument/2006/relationships" r:embed="rId1"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48</xdr:row>
      <xdr:rowOff>0</xdr:rowOff>
    </xdr:from>
    <xdr:ext cx="47625" cy="190500"/>
    <xdr:pic>
      <xdr:nvPicPr>
        <xdr:cNvPr id="40" name="image39.png">
          <a:extLst>
            <a:ext uri="{FF2B5EF4-FFF2-40B4-BE49-F238E27FC236}">
              <a16:creationId xmlns:a16="http://schemas.microsoft.com/office/drawing/2014/main" id="{0D55733A-A246-4402-B2F4-82145FC4655B}"/>
            </a:ext>
          </a:extLst>
        </xdr:cNvPr>
        <xdr:cNvPicPr preferRelativeResize="0"/>
      </xdr:nvPicPr>
      <xdr:blipFill>
        <a:blip xmlns:r="http://schemas.openxmlformats.org/officeDocument/2006/relationships" r:embed="rId1"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48</xdr:row>
      <xdr:rowOff>0</xdr:rowOff>
    </xdr:from>
    <xdr:ext cx="47625" cy="190500"/>
    <xdr:pic>
      <xdr:nvPicPr>
        <xdr:cNvPr id="41" name="image40.png">
          <a:extLst>
            <a:ext uri="{FF2B5EF4-FFF2-40B4-BE49-F238E27FC236}">
              <a16:creationId xmlns:a16="http://schemas.microsoft.com/office/drawing/2014/main" id="{9F54E023-DC07-440F-855B-B4FE8D4E5269}"/>
            </a:ext>
          </a:extLst>
        </xdr:cNvPr>
        <xdr:cNvPicPr preferRelativeResize="0"/>
      </xdr:nvPicPr>
      <xdr:blipFill>
        <a:blip xmlns:r="http://schemas.openxmlformats.org/officeDocument/2006/relationships" r:embed="rId1"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48</xdr:row>
      <xdr:rowOff>0</xdr:rowOff>
    </xdr:from>
    <xdr:ext cx="47625" cy="47625"/>
    <xdr:pic>
      <xdr:nvPicPr>
        <xdr:cNvPr id="42" name="image41.png">
          <a:extLst>
            <a:ext uri="{FF2B5EF4-FFF2-40B4-BE49-F238E27FC236}">
              <a16:creationId xmlns:a16="http://schemas.microsoft.com/office/drawing/2014/main" id="{F0AE4D5E-A1B3-4DCE-84FB-5E12DDFC4939}"/>
            </a:ext>
          </a:extLst>
        </xdr:cNvPr>
        <xdr:cNvPicPr preferRelativeResize="0"/>
      </xdr:nvPicPr>
      <xdr:blipFill>
        <a:blip xmlns:r="http://schemas.openxmlformats.org/officeDocument/2006/relationships" r:embed="rId1"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48</xdr:row>
      <xdr:rowOff>0</xdr:rowOff>
    </xdr:from>
    <xdr:ext cx="47625" cy="190500"/>
    <xdr:pic>
      <xdr:nvPicPr>
        <xdr:cNvPr id="43" name="image42.png">
          <a:extLst>
            <a:ext uri="{FF2B5EF4-FFF2-40B4-BE49-F238E27FC236}">
              <a16:creationId xmlns:a16="http://schemas.microsoft.com/office/drawing/2014/main" id="{788CB78A-D03E-4ACB-8301-611205E0B790}"/>
            </a:ext>
          </a:extLst>
        </xdr:cNvPr>
        <xdr:cNvPicPr preferRelativeResize="0"/>
      </xdr:nvPicPr>
      <xdr:blipFill>
        <a:blip xmlns:r="http://schemas.openxmlformats.org/officeDocument/2006/relationships" r:embed="rId1"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48</xdr:row>
      <xdr:rowOff>0</xdr:rowOff>
    </xdr:from>
    <xdr:ext cx="47625" cy="47625"/>
    <xdr:pic>
      <xdr:nvPicPr>
        <xdr:cNvPr id="44" name="image43.png">
          <a:extLst>
            <a:ext uri="{FF2B5EF4-FFF2-40B4-BE49-F238E27FC236}">
              <a16:creationId xmlns:a16="http://schemas.microsoft.com/office/drawing/2014/main" id="{12B82B48-4801-4E3B-A4C5-DE28F870FBED}"/>
            </a:ext>
          </a:extLst>
        </xdr:cNvPr>
        <xdr:cNvPicPr preferRelativeResize="0"/>
      </xdr:nvPicPr>
      <xdr:blipFill>
        <a:blip xmlns:r="http://schemas.openxmlformats.org/officeDocument/2006/relationships" r:embed="rId1"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48</xdr:row>
      <xdr:rowOff>0</xdr:rowOff>
    </xdr:from>
    <xdr:ext cx="47625" cy="190500"/>
    <xdr:pic>
      <xdr:nvPicPr>
        <xdr:cNvPr id="45" name="image44.png">
          <a:extLst>
            <a:ext uri="{FF2B5EF4-FFF2-40B4-BE49-F238E27FC236}">
              <a16:creationId xmlns:a16="http://schemas.microsoft.com/office/drawing/2014/main" id="{36F8EC1D-263F-46DC-B790-84A522FF2135}"/>
            </a:ext>
          </a:extLst>
        </xdr:cNvPr>
        <xdr:cNvPicPr preferRelativeResize="0"/>
      </xdr:nvPicPr>
      <xdr:blipFill>
        <a:blip xmlns:r="http://schemas.openxmlformats.org/officeDocument/2006/relationships" r:embed="rId1"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48</xdr:row>
      <xdr:rowOff>0</xdr:rowOff>
    </xdr:from>
    <xdr:ext cx="47625" cy="47625"/>
    <xdr:pic>
      <xdr:nvPicPr>
        <xdr:cNvPr id="46" name="image45.png">
          <a:extLst>
            <a:ext uri="{FF2B5EF4-FFF2-40B4-BE49-F238E27FC236}">
              <a16:creationId xmlns:a16="http://schemas.microsoft.com/office/drawing/2014/main" id="{E3D8DE9F-7447-4547-BD8C-F98825E78F4F}"/>
            </a:ext>
          </a:extLst>
        </xdr:cNvPr>
        <xdr:cNvPicPr preferRelativeResize="0"/>
      </xdr:nvPicPr>
      <xdr:blipFill>
        <a:blip xmlns:r="http://schemas.openxmlformats.org/officeDocument/2006/relationships" r:embed="rId1"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48</xdr:row>
      <xdr:rowOff>0</xdr:rowOff>
    </xdr:from>
    <xdr:ext cx="47625" cy="238125"/>
    <xdr:pic>
      <xdr:nvPicPr>
        <xdr:cNvPr id="47" name="image46.png">
          <a:extLst>
            <a:ext uri="{FF2B5EF4-FFF2-40B4-BE49-F238E27FC236}">
              <a16:creationId xmlns:a16="http://schemas.microsoft.com/office/drawing/2014/main" id="{42A41C52-E987-4571-9F0D-E4E2F8D325DF}"/>
            </a:ext>
          </a:extLst>
        </xdr:cNvPr>
        <xdr:cNvPicPr preferRelativeResize="0"/>
      </xdr:nvPicPr>
      <xdr:blipFill>
        <a:blip xmlns:r="http://schemas.openxmlformats.org/officeDocument/2006/relationships" r:embed="rId1" cstate="print"/>
        <a:stretch>
          <a:fillRect/>
        </a:stretch>
      </xdr:blipFill>
      <xdr:spPr>
        <a:xfrm>
          <a:off x="10106025" y="15097125"/>
          <a:ext cx="47625" cy="238125"/>
        </a:xfrm>
        <a:prstGeom prst="rect">
          <a:avLst/>
        </a:prstGeom>
        <a:noFill/>
      </xdr:spPr>
    </xdr:pic>
    <xdr:clientData fLocksWithSheet="0"/>
  </xdr:oneCellAnchor>
  <xdr:oneCellAnchor>
    <xdr:from>
      <xdr:col>5</xdr:col>
      <xdr:colOff>0</xdr:colOff>
      <xdr:row>48</xdr:row>
      <xdr:rowOff>0</xdr:rowOff>
    </xdr:from>
    <xdr:ext cx="47625" cy="47625"/>
    <xdr:pic>
      <xdr:nvPicPr>
        <xdr:cNvPr id="48" name="image47.png">
          <a:extLst>
            <a:ext uri="{FF2B5EF4-FFF2-40B4-BE49-F238E27FC236}">
              <a16:creationId xmlns:a16="http://schemas.microsoft.com/office/drawing/2014/main" id="{F9708333-FD30-442F-9614-5CC4ECF5B594}"/>
            </a:ext>
          </a:extLst>
        </xdr:cNvPr>
        <xdr:cNvPicPr preferRelativeResize="0"/>
      </xdr:nvPicPr>
      <xdr:blipFill>
        <a:blip xmlns:r="http://schemas.openxmlformats.org/officeDocument/2006/relationships" r:embed="rId1"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48</xdr:row>
      <xdr:rowOff>0</xdr:rowOff>
    </xdr:from>
    <xdr:ext cx="47625" cy="47625"/>
    <xdr:pic>
      <xdr:nvPicPr>
        <xdr:cNvPr id="49" name="image48.png">
          <a:extLst>
            <a:ext uri="{FF2B5EF4-FFF2-40B4-BE49-F238E27FC236}">
              <a16:creationId xmlns:a16="http://schemas.microsoft.com/office/drawing/2014/main" id="{9D357D4B-904D-4F96-90F8-0937E8773F27}"/>
            </a:ext>
          </a:extLst>
        </xdr:cNvPr>
        <xdr:cNvPicPr preferRelativeResize="0"/>
      </xdr:nvPicPr>
      <xdr:blipFill>
        <a:blip xmlns:r="http://schemas.openxmlformats.org/officeDocument/2006/relationships" r:embed="rId1"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48</xdr:row>
      <xdr:rowOff>0</xdr:rowOff>
    </xdr:from>
    <xdr:ext cx="47625" cy="47625"/>
    <xdr:pic>
      <xdr:nvPicPr>
        <xdr:cNvPr id="50" name="image49.png">
          <a:extLst>
            <a:ext uri="{FF2B5EF4-FFF2-40B4-BE49-F238E27FC236}">
              <a16:creationId xmlns:a16="http://schemas.microsoft.com/office/drawing/2014/main" id="{5956CA9A-4075-45AF-BE39-B4A2C07EC4DC}"/>
            </a:ext>
          </a:extLst>
        </xdr:cNvPr>
        <xdr:cNvPicPr preferRelativeResize="0"/>
      </xdr:nvPicPr>
      <xdr:blipFill>
        <a:blip xmlns:r="http://schemas.openxmlformats.org/officeDocument/2006/relationships" r:embed="rId1"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48</xdr:row>
      <xdr:rowOff>0</xdr:rowOff>
    </xdr:from>
    <xdr:ext cx="47625" cy="47625"/>
    <xdr:pic>
      <xdr:nvPicPr>
        <xdr:cNvPr id="51" name="image50.png">
          <a:extLst>
            <a:ext uri="{FF2B5EF4-FFF2-40B4-BE49-F238E27FC236}">
              <a16:creationId xmlns:a16="http://schemas.microsoft.com/office/drawing/2014/main" id="{4ABF7F53-0454-485C-89B7-412FC1F4EA28}"/>
            </a:ext>
          </a:extLst>
        </xdr:cNvPr>
        <xdr:cNvPicPr preferRelativeResize="0"/>
      </xdr:nvPicPr>
      <xdr:blipFill>
        <a:blip xmlns:r="http://schemas.openxmlformats.org/officeDocument/2006/relationships" r:embed="rId1"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48</xdr:row>
      <xdr:rowOff>0</xdr:rowOff>
    </xdr:from>
    <xdr:ext cx="47625" cy="47625"/>
    <xdr:pic>
      <xdr:nvPicPr>
        <xdr:cNvPr id="52" name="image51.png">
          <a:extLst>
            <a:ext uri="{FF2B5EF4-FFF2-40B4-BE49-F238E27FC236}">
              <a16:creationId xmlns:a16="http://schemas.microsoft.com/office/drawing/2014/main" id="{7A8A7977-BAE7-4495-955A-4A2B1C58C1D2}"/>
            </a:ext>
          </a:extLst>
        </xdr:cNvPr>
        <xdr:cNvPicPr preferRelativeResize="0"/>
      </xdr:nvPicPr>
      <xdr:blipFill>
        <a:blip xmlns:r="http://schemas.openxmlformats.org/officeDocument/2006/relationships" r:embed="rId1"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48</xdr:row>
      <xdr:rowOff>0</xdr:rowOff>
    </xdr:from>
    <xdr:ext cx="47625" cy="180975"/>
    <xdr:pic>
      <xdr:nvPicPr>
        <xdr:cNvPr id="53" name="image52.png">
          <a:extLst>
            <a:ext uri="{FF2B5EF4-FFF2-40B4-BE49-F238E27FC236}">
              <a16:creationId xmlns:a16="http://schemas.microsoft.com/office/drawing/2014/main" id="{6ADA8503-0E48-4227-82D0-AB05DE08681F}"/>
            </a:ext>
          </a:extLst>
        </xdr:cNvPr>
        <xdr:cNvPicPr preferRelativeResize="0"/>
      </xdr:nvPicPr>
      <xdr:blipFill>
        <a:blip xmlns:r="http://schemas.openxmlformats.org/officeDocument/2006/relationships" r:embed="rId1" cstate="print"/>
        <a:stretch>
          <a:fillRect/>
        </a:stretch>
      </xdr:blipFill>
      <xdr:spPr>
        <a:xfrm>
          <a:off x="10106025" y="15097125"/>
          <a:ext cx="47625" cy="180975"/>
        </a:xfrm>
        <a:prstGeom prst="rect">
          <a:avLst/>
        </a:prstGeom>
        <a:noFill/>
      </xdr:spPr>
    </xdr:pic>
    <xdr:clientData fLocksWithSheet="0"/>
  </xdr:oneCellAnchor>
  <xdr:oneCellAnchor>
    <xdr:from>
      <xdr:col>5</xdr:col>
      <xdr:colOff>0</xdr:colOff>
      <xdr:row>48</xdr:row>
      <xdr:rowOff>0</xdr:rowOff>
    </xdr:from>
    <xdr:ext cx="47625" cy="47625"/>
    <xdr:pic>
      <xdr:nvPicPr>
        <xdr:cNvPr id="54" name="image53.png">
          <a:extLst>
            <a:ext uri="{FF2B5EF4-FFF2-40B4-BE49-F238E27FC236}">
              <a16:creationId xmlns:a16="http://schemas.microsoft.com/office/drawing/2014/main" id="{E7FB7540-DEAD-4EC3-A24B-462409EC83C7}"/>
            </a:ext>
          </a:extLst>
        </xdr:cNvPr>
        <xdr:cNvPicPr preferRelativeResize="0"/>
      </xdr:nvPicPr>
      <xdr:blipFill>
        <a:blip xmlns:r="http://schemas.openxmlformats.org/officeDocument/2006/relationships" r:embed="rId1"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48</xdr:row>
      <xdr:rowOff>0</xdr:rowOff>
    </xdr:from>
    <xdr:ext cx="47625" cy="47625"/>
    <xdr:pic>
      <xdr:nvPicPr>
        <xdr:cNvPr id="55" name="image54.png">
          <a:extLst>
            <a:ext uri="{FF2B5EF4-FFF2-40B4-BE49-F238E27FC236}">
              <a16:creationId xmlns:a16="http://schemas.microsoft.com/office/drawing/2014/main" id="{F2ACF412-34E8-4B78-97A1-42290214453F}"/>
            </a:ext>
          </a:extLst>
        </xdr:cNvPr>
        <xdr:cNvPicPr preferRelativeResize="0"/>
      </xdr:nvPicPr>
      <xdr:blipFill>
        <a:blip xmlns:r="http://schemas.openxmlformats.org/officeDocument/2006/relationships" r:embed="rId1"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48</xdr:row>
      <xdr:rowOff>0</xdr:rowOff>
    </xdr:from>
    <xdr:ext cx="47625" cy="47625"/>
    <xdr:pic>
      <xdr:nvPicPr>
        <xdr:cNvPr id="56" name="image55.png">
          <a:extLst>
            <a:ext uri="{FF2B5EF4-FFF2-40B4-BE49-F238E27FC236}">
              <a16:creationId xmlns:a16="http://schemas.microsoft.com/office/drawing/2014/main" id="{CC972EF4-A074-493C-B1F1-D97921329753}"/>
            </a:ext>
          </a:extLst>
        </xdr:cNvPr>
        <xdr:cNvPicPr preferRelativeResize="0"/>
      </xdr:nvPicPr>
      <xdr:blipFill>
        <a:blip xmlns:r="http://schemas.openxmlformats.org/officeDocument/2006/relationships" r:embed="rId1"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48</xdr:row>
      <xdr:rowOff>0</xdr:rowOff>
    </xdr:from>
    <xdr:ext cx="47625" cy="47625"/>
    <xdr:pic>
      <xdr:nvPicPr>
        <xdr:cNvPr id="57" name="image56.png">
          <a:extLst>
            <a:ext uri="{FF2B5EF4-FFF2-40B4-BE49-F238E27FC236}">
              <a16:creationId xmlns:a16="http://schemas.microsoft.com/office/drawing/2014/main" id="{16938832-E029-45EF-AC0A-E05B33AD391D}"/>
            </a:ext>
          </a:extLst>
        </xdr:cNvPr>
        <xdr:cNvPicPr preferRelativeResize="0"/>
      </xdr:nvPicPr>
      <xdr:blipFill>
        <a:blip xmlns:r="http://schemas.openxmlformats.org/officeDocument/2006/relationships" r:embed="rId1"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48</xdr:row>
      <xdr:rowOff>0</xdr:rowOff>
    </xdr:from>
    <xdr:ext cx="47625" cy="47625"/>
    <xdr:pic>
      <xdr:nvPicPr>
        <xdr:cNvPr id="58" name="image57.png">
          <a:extLst>
            <a:ext uri="{FF2B5EF4-FFF2-40B4-BE49-F238E27FC236}">
              <a16:creationId xmlns:a16="http://schemas.microsoft.com/office/drawing/2014/main" id="{51C3E84E-147D-4395-A25B-AB7D5A6D628D}"/>
            </a:ext>
          </a:extLst>
        </xdr:cNvPr>
        <xdr:cNvPicPr preferRelativeResize="0"/>
      </xdr:nvPicPr>
      <xdr:blipFill>
        <a:blip xmlns:r="http://schemas.openxmlformats.org/officeDocument/2006/relationships" r:embed="rId1"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48</xdr:row>
      <xdr:rowOff>0</xdr:rowOff>
    </xdr:from>
    <xdr:ext cx="47625" cy="47625"/>
    <xdr:pic>
      <xdr:nvPicPr>
        <xdr:cNvPr id="59" name="image58.png">
          <a:extLst>
            <a:ext uri="{FF2B5EF4-FFF2-40B4-BE49-F238E27FC236}">
              <a16:creationId xmlns:a16="http://schemas.microsoft.com/office/drawing/2014/main" id="{B7D0B444-0455-4511-8EB7-948DD1D8D291}"/>
            </a:ext>
          </a:extLst>
        </xdr:cNvPr>
        <xdr:cNvPicPr preferRelativeResize="0"/>
      </xdr:nvPicPr>
      <xdr:blipFill>
        <a:blip xmlns:r="http://schemas.openxmlformats.org/officeDocument/2006/relationships" r:embed="rId1"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48</xdr:row>
      <xdr:rowOff>0</xdr:rowOff>
    </xdr:from>
    <xdr:ext cx="47625" cy="190500"/>
    <xdr:pic>
      <xdr:nvPicPr>
        <xdr:cNvPr id="60" name="image59.png">
          <a:extLst>
            <a:ext uri="{FF2B5EF4-FFF2-40B4-BE49-F238E27FC236}">
              <a16:creationId xmlns:a16="http://schemas.microsoft.com/office/drawing/2014/main" id="{09DB2626-6777-4AA7-AF86-45078726E19C}"/>
            </a:ext>
          </a:extLst>
        </xdr:cNvPr>
        <xdr:cNvPicPr preferRelativeResize="0"/>
      </xdr:nvPicPr>
      <xdr:blipFill>
        <a:blip xmlns:r="http://schemas.openxmlformats.org/officeDocument/2006/relationships" r:embed="rId1"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48</xdr:row>
      <xdr:rowOff>0</xdr:rowOff>
    </xdr:from>
    <xdr:ext cx="47625" cy="190500"/>
    <xdr:pic>
      <xdr:nvPicPr>
        <xdr:cNvPr id="61" name="image60.png">
          <a:extLst>
            <a:ext uri="{FF2B5EF4-FFF2-40B4-BE49-F238E27FC236}">
              <a16:creationId xmlns:a16="http://schemas.microsoft.com/office/drawing/2014/main" id="{BFA6BAC3-DB09-4CCF-83D8-1419C4A69257}"/>
            </a:ext>
          </a:extLst>
        </xdr:cNvPr>
        <xdr:cNvPicPr preferRelativeResize="0"/>
      </xdr:nvPicPr>
      <xdr:blipFill>
        <a:blip xmlns:r="http://schemas.openxmlformats.org/officeDocument/2006/relationships" r:embed="rId1"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48</xdr:row>
      <xdr:rowOff>0</xdr:rowOff>
    </xdr:from>
    <xdr:ext cx="47625" cy="190500"/>
    <xdr:pic>
      <xdr:nvPicPr>
        <xdr:cNvPr id="62" name="image61.png">
          <a:extLst>
            <a:ext uri="{FF2B5EF4-FFF2-40B4-BE49-F238E27FC236}">
              <a16:creationId xmlns:a16="http://schemas.microsoft.com/office/drawing/2014/main" id="{5414E6FB-C004-48B0-891E-8F063BC25863}"/>
            </a:ext>
          </a:extLst>
        </xdr:cNvPr>
        <xdr:cNvPicPr preferRelativeResize="0"/>
      </xdr:nvPicPr>
      <xdr:blipFill>
        <a:blip xmlns:r="http://schemas.openxmlformats.org/officeDocument/2006/relationships" r:embed="rId1"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48</xdr:row>
      <xdr:rowOff>0</xdr:rowOff>
    </xdr:from>
    <xdr:ext cx="47625" cy="238125"/>
    <xdr:pic>
      <xdr:nvPicPr>
        <xdr:cNvPr id="63" name="image62.png">
          <a:extLst>
            <a:ext uri="{FF2B5EF4-FFF2-40B4-BE49-F238E27FC236}">
              <a16:creationId xmlns:a16="http://schemas.microsoft.com/office/drawing/2014/main" id="{8B6449F5-413E-4EE6-95EF-F219127BAE03}"/>
            </a:ext>
          </a:extLst>
        </xdr:cNvPr>
        <xdr:cNvPicPr preferRelativeResize="0"/>
      </xdr:nvPicPr>
      <xdr:blipFill>
        <a:blip xmlns:r="http://schemas.openxmlformats.org/officeDocument/2006/relationships" r:embed="rId1" cstate="print"/>
        <a:stretch>
          <a:fillRect/>
        </a:stretch>
      </xdr:blipFill>
      <xdr:spPr>
        <a:xfrm>
          <a:off x="10106025" y="15097125"/>
          <a:ext cx="47625" cy="238125"/>
        </a:xfrm>
        <a:prstGeom prst="rect">
          <a:avLst/>
        </a:prstGeom>
        <a:noFill/>
      </xdr:spPr>
    </xdr:pic>
    <xdr:clientData fLocksWithSheet="0"/>
  </xdr:oneCellAnchor>
  <xdr:oneCellAnchor>
    <xdr:from>
      <xdr:col>5</xdr:col>
      <xdr:colOff>0</xdr:colOff>
      <xdr:row>48</xdr:row>
      <xdr:rowOff>0</xdr:rowOff>
    </xdr:from>
    <xdr:ext cx="47625" cy="190500"/>
    <xdr:pic>
      <xdr:nvPicPr>
        <xdr:cNvPr id="64" name="image63.png">
          <a:extLst>
            <a:ext uri="{FF2B5EF4-FFF2-40B4-BE49-F238E27FC236}">
              <a16:creationId xmlns:a16="http://schemas.microsoft.com/office/drawing/2014/main" id="{7FBDE45E-F942-456F-97CC-546A431743A1}"/>
            </a:ext>
          </a:extLst>
        </xdr:cNvPr>
        <xdr:cNvPicPr preferRelativeResize="0"/>
      </xdr:nvPicPr>
      <xdr:blipFill>
        <a:blip xmlns:r="http://schemas.openxmlformats.org/officeDocument/2006/relationships" r:embed="rId1"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48</xdr:row>
      <xdr:rowOff>0</xdr:rowOff>
    </xdr:from>
    <xdr:ext cx="47625" cy="190500"/>
    <xdr:pic>
      <xdr:nvPicPr>
        <xdr:cNvPr id="65" name="image64.png">
          <a:extLst>
            <a:ext uri="{FF2B5EF4-FFF2-40B4-BE49-F238E27FC236}">
              <a16:creationId xmlns:a16="http://schemas.microsoft.com/office/drawing/2014/main" id="{9540E929-5F19-46D5-8E83-AA18503E5990}"/>
            </a:ext>
          </a:extLst>
        </xdr:cNvPr>
        <xdr:cNvPicPr preferRelativeResize="0"/>
      </xdr:nvPicPr>
      <xdr:blipFill>
        <a:blip xmlns:r="http://schemas.openxmlformats.org/officeDocument/2006/relationships" r:embed="rId1"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48</xdr:row>
      <xdr:rowOff>0</xdr:rowOff>
    </xdr:from>
    <xdr:ext cx="47625" cy="190500"/>
    <xdr:pic>
      <xdr:nvPicPr>
        <xdr:cNvPr id="66" name="image65.png">
          <a:extLst>
            <a:ext uri="{FF2B5EF4-FFF2-40B4-BE49-F238E27FC236}">
              <a16:creationId xmlns:a16="http://schemas.microsoft.com/office/drawing/2014/main" id="{6BFFBDA4-464F-4FCB-95D8-2D111EE764F0}"/>
            </a:ext>
          </a:extLst>
        </xdr:cNvPr>
        <xdr:cNvPicPr preferRelativeResize="0"/>
      </xdr:nvPicPr>
      <xdr:blipFill>
        <a:blip xmlns:r="http://schemas.openxmlformats.org/officeDocument/2006/relationships" r:embed="rId1"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48</xdr:row>
      <xdr:rowOff>0</xdr:rowOff>
    </xdr:from>
    <xdr:ext cx="47625" cy="190500"/>
    <xdr:pic>
      <xdr:nvPicPr>
        <xdr:cNvPr id="67" name="image66.png">
          <a:extLst>
            <a:ext uri="{FF2B5EF4-FFF2-40B4-BE49-F238E27FC236}">
              <a16:creationId xmlns:a16="http://schemas.microsoft.com/office/drawing/2014/main" id="{1E62B90B-1174-4EFB-A040-E80E871199E5}"/>
            </a:ext>
          </a:extLst>
        </xdr:cNvPr>
        <xdr:cNvPicPr preferRelativeResize="0"/>
      </xdr:nvPicPr>
      <xdr:blipFill>
        <a:blip xmlns:r="http://schemas.openxmlformats.org/officeDocument/2006/relationships" r:embed="rId1"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48</xdr:row>
      <xdr:rowOff>0</xdr:rowOff>
    </xdr:from>
    <xdr:ext cx="47625" cy="190500"/>
    <xdr:pic>
      <xdr:nvPicPr>
        <xdr:cNvPr id="68" name="image67.png">
          <a:extLst>
            <a:ext uri="{FF2B5EF4-FFF2-40B4-BE49-F238E27FC236}">
              <a16:creationId xmlns:a16="http://schemas.microsoft.com/office/drawing/2014/main" id="{E1E28952-D0B2-4E33-BE9C-B013FC6B89AD}"/>
            </a:ext>
          </a:extLst>
        </xdr:cNvPr>
        <xdr:cNvPicPr preferRelativeResize="0"/>
      </xdr:nvPicPr>
      <xdr:blipFill>
        <a:blip xmlns:r="http://schemas.openxmlformats.org/officeDocument/2006/relationships" r:embed="rId1"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48</xdr:row>
      <xdr:rowOff>0</xdr:rowOff>
    </xdr:from>
    <xdr:ext cx="47625" cy="190500"/>
    <xdr:pic>
      <xdr:nvPicPr>
        <xdr:cNvPr id="69" name="image68.png">
          <a:extLst>
            <a:ext uri="{FF2B5EF4-FFF2-40B4-BE49-F238E27FC236}">
              <a16:creationId xmlns:a16="http://schemas.microsoft.com/office/drawing/2014/main" id="{7DDA6890-1BFC-41A8-8A72-31EBE2216958}"/>
            </a:ext>
          </a:extLst>
        </xdr:cNvPr>
        <xdr:cNvPicPr preferRelativeResize="0"/>
      </xdr:nvPicPr>
      <xdr:blipFill>
        <a:blip xmlns:r="http://schemas.openxmlformats.org/officeDocument/2006/relationships" r:embed="rId1"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48</xdr:row>
      <xdr:rowOff>0</xdr:rowOff>
    </xdr:from>
    <xdr:ext cx="47625" cy="190500"/>
    <xdr:pic>
      <xdr:nvPicPr>
        <xdr:cNvPr id="70" name="image69.png">
          <a:extLst>
            <a:ext uri="{FF2B5EF4-FFF2-40B4-BE49-F238E27FC236}">
              <a16:creationId xmlns:a16="http://schemas.microsoft.com/office/drawing/2014/main" id="{61C06694-1A5E-4A13-97AE-840F0697D089}"/>
            </a:ext>
          </a:extLst>
        </xdr:cNvPr>
        <xdr:cNvPicPr preferRelativeResize="0"/>
      </xdr:nvPicPr>
      <xdr:blipFill>
        <a:blip xmlns:r="http://schemas.openxmlformats.org/officeDocument/2006/relationships" r:embed="rId1"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48</xdr:row>
      <xdr:rowOff>0</xdr:rowOff>
    </xdr:from>
    <xdr:ext cx="47625" cy="190500"/>
    <xdr:pic>
      <xdr:nvPicPr>
        <xdr:cNvPr id="71" name="image70.png">
          <a:extLst>
            <a:ext uri="{FF2B5EF4-FFF2-40B4-BE49-F238E27FC236}">
              <a16:creationId xmlns:a16="http://schemas.microsoft.com/office/drawing/2014/main" id="{23A698A6-B652-49C9-875F-284201A05304}"/>
            </a:ext>
          </a:extLst>
        </xdr:cNvPr>
        <xdr:cNvPicPr preferRelativeResize="0"/>
      </xdr:nvPicPr>
      <xdr:blipFill>
        <a:blip xmlns:r="http://schemas.openxmlformats.org/officeDocument/2006/relationships" r:embed="rId1"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48</xdr:row>
      <xdr:rowOff>0</xdr:rowOff>
    </xdr:from>
    <xdr:ext cx="47625" cy="190500"/>
    <xdr:pic>
      <xdr:nvPicPr>
        <xdr:cNvPr id="72" name="image71.png">
          <a:extLst>
            <a:ext uri="{FF2B5EF4-FFF2-40B4-BE49-F238E27FC236}">
              <a16:creationId xmlns:a16="http://schemas.microsoft.com/office/drawing/2014/main" id="{81557D30-E0F7-4C4B-B4FA-6C08F0725A9A}"/>
            </a:ext>
          </a:extLst>
        </xdr:cNvPr>
        <xdr:cNvPicPr preferRelativeResize="0"/>
      </xdr:nvPicPr>
      <xdr:blipFill>
        <a:blip xmlns:r="http://schemas.openxmlformats.org/officeDocument/2006/relationships" r:embed="rId1"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48</xdr:row>
      <xdr:rowOff>0</xdr:rowOff>
    </xdr:from>
    <xdr:ext cx="47625" cy="190500"/>
    <xdr:pic>
      <xdr:nvPicPr>
        <xdr:cNvPr id="73" name="image72.png">
          <a:extLst>
            <a:ext uri="{FF2B5EF4-FFF2-40B4-BE49-F238E27FC236}">
              <a16:creationId xmlns:a16="http://schemas.microsoft.com/office/drawing/2014/main" id="{85EA3BE2-2CC4-454D-9A77-A86B9AF29137}"/>
            </a:ext>
          </a:extLst>
        </xdr:cNvPr>
        <xdr:cNvPicPr preferRelativeResize="0"/>
      </xdr:nvPicPr>
      <xdr:blipFill>
        <a:blip xmlns:r="http://schemas.openxmlformats.org/officeDocument/2006/relationships" r:embed="rId1"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48</xdr:row>
      <xdr:rowOff>0</xdr:rowOff>
    </xdr:from>
    <xdr:ext cx="47625" cy="238125"/>
    <xdr:pic>
      <xdr:nvPicPr>
        <xdr:cNvPr id="74" name="image73.png">
          <a:extLst>
            <a:ext uri="{FF2B5EF4-FFF2-40B4-BE49-F238E27FC236}">
              <a16:creationId xmlns:a16="http://schemas.microsoft.com/office/drawing/2014/main" id="{4C76F3BC-E7C7-4385-BFC5-6595D40F3F23}"/>
            </a:ext>
          </a:extLst>
        </xdr:cNvPr>
        <xdr:cNvPicPr preferRelativeResize="0"/>
      </xdr:nvPicPr>
      <xdr:blipFill>
        <a:blip xmlns:r="http://schemas.openxmlformats.org/officeDocument/2006/relationships" r:embed="rId1" cstate="print"/>
        <a:stretch>
          <a:fillRect/>
        </a:stretch>
      </xdr:blipFill>
      <xdr:spPr>
        <a:xfrm>
          <a:off x="10106025" y="15097125"/>
          <a:ext cx="47625" cy="238125"/>
        </a:xfrm>
        <a:prstGeom prst="rect">
          <a:avLst/>
        </a:prstGeom>
        <a:noFill/>
      </xdr:spPr>
    </xdr:pic>
    <xdr:clientData fLocksWithSheet="0"/>
  </xdr:oneCellAnchor>
  <xdr:oneCellAnchor>
    <xdr:from>
      <xdr:col>1</xdr:col>
      <xdr:colOff>0</xdr:colOff>
      <xdr:row>48</xdr:row>
      <xdr:rowOff>0</xdr:rowOff>
    </xdr:from>
    <xdr:ext cx="47625" cy="190500"/>
    <xdr:pic>
      <xdr:nvPicPr>
        <xdr:cNvPr id="75" name="image74.png">
          <a:extLst>
            <a:ext uri="{FF2B5EF4-FFF2-40B4-BE49-F238E27FC236}">
              <a16:creationId xmlns:a16="http://schemas.microsoft.com/office/drawing/2014/main" id="{A8A92887-4877-4758-9E25-9B39326AA3D2}"/>
            </a:ext>
          </a:extLst>
        </xdr:cNvPr>
        <xdr:cNvPicPr preferRelativeResize="0"/>
      </xdr:nvPicPr>
      <xdr:blipFill>
        <a:blip xmlns:r="http://schemas.openxmlformats.org/officeDocument/2006/relationships" r:embed="rId1" cstate="print"/>
        <a:stretch>
          <a:fillRect/>
        </a:stretch>
      </xdr:blipFill>
      <xdr:spPr>
        <a:xfrm>
          <a:off x="1914525" y="15097125"/>
          <a:ext cx="47625" cy="190500"/>
        </a:xfrm>
        <a:prstGeom prst="rect">
          <a:avLst/>
        </a:prstGeom>
        <a:noFill/>
      </xdr:spPr>
    </xdr:pic>
    <xdr:clientData fLocksWithSheet="0"/>
  </xdr:oneCellAnchor>
  <xdr:oneCellAnchor>
    <xdr:from>
      <xdr:col>1</xdr:col>
      <xdr:colOff>0</xdr:colOff>
      <xdr:row>48</xdr:row>
      <xdr:rowOff>0</xdr:rowOff>
    </xdr:from>
    <xdr:ext cx="47625" cy="190500"/>
    <xdr:pic>
      <xdr:nvPicPr>
        <xdr:cNvPr id="76" name="image75.png">
          <a:extLst>
            <a:ext uri="{FF2B5EF4-FFF2-40B4-BE49-F238E27FC236}">
              <a16:creationId xmlns:a16="http://schemas.microsoft.com/office/drawing/2014/main" id="{FCF1DEF0-439C-47D7-9BB0-5666B3FC2F76}"/>
            </a:ext>
          </a:extLst>
        </xdr:cNvPr>
        <xdr:cNvPicPr preferRelativeResize="0"/>
      </xdr:nvPicPr>
      <xdr:blipFill>
        <a:blip xmlns:r="http://schemas.openxmlformats.org/officeDocument/2006/relationships" r:embed="rId1" cstate="print"/>
        <a:stretch>
          <a:fillRect/>
        </a:stretch>
      </xdr:blipFill>
      <xdr:spPr>
        <a:xfrm>
          <a:off x="1914525" y="15097125"/>
          <a:ext cx="47625" cy="190500"/>
        </a:xfrm>
        <a:prstGeom prst="rect">
          <a:avLst/>
        </a:prstGeom>
        <a:noFill/>
      </xdr:spPr>
    </xdr:pic>
    <xdr:clientData fLocksWithSheet="0"/>
  </xdr:oneCellAnchor>
  <xdr:oneCellAnchor>
    <xdr:from>
      <xdr:col>1</xdr:col>
      <xdr:colOff>0</xdr:colOff>
      <xdr:row>48</xdr:row>
      <xdr:rowOff>0</xdr:rowOff>
    </xdr:from>
    <xdr:ext cx="47625" cy="190500"/>
    <xdr:pic>
      <xdr:nvPicPr>
        <xdr:cNvPr id="77" name="image76.png">
          <a:extLst>
            <a:ext uri="{FF2B5EF4-FFF2-40B4-BE49-F238E27FC236}">
              <a16:creationId xmlns:a16="http://schemas.microsoft.com/office/drawing/2014/main" id="{FF23F0F3-E27D-4986-AFA9-6D5B0C56FA9D}"/>
            </a:ext>
          </a:extLst>
        </xdr:cNvPr>
        <xdr:cNvPicPr preferRelativeResize="0"/>
      </xdr:nvPicPr>
      <xdr:blipFill>
        <a:blip xmlns:r="http://schemas.openxmlformats.org/officeDocument/2006/relationships" r:embed="rId1" cstate="print"/>
        <a:stretch>
          <a:fillRect/>
        </a:stretch>
      </xdr:blipFill>
      <xdr:spPr>
        <a:xfrm>
          <a:off x="1914525" y="15097125"/>
          <a:ext cx="47625" cy="190500"/>
        </a:xfrm>
        <a:prstGeom prst="rect">
          <a:avLst/>
        </a:prstGeom>
        <a:noFill/>
      </xdr:spPr>
    </xdr:pic>
    <xdr:clientData fLocksWithSheet="0"/>
  </xdr:oneCellAnchor>
  <xdr:oneCellAnchor>
    <xdr:from>
      <xdr:col>1</xdr:col>
      <xdr:colOff>0</xdr:colOff>
      <xdr:row>48</xdr:row>
      <xdr:rowOff>0</xdr:rowOff>
    </xdr:from>
    <xdr:ext cx="47625" cy="190500"/>
    <xdr:pic>
      <xdr:nvPicPr>
        <xdr:cNvPr id="78" name="image77.png">
          <a:extLst>
            <a:ext uri="{FF2B5EF4-FFF2-40B4-BE49-F238E27FC236}">
              <a16:creationId xmlns:a16="http://schemas.microsoft.com/office/drawing/2014/main" id="{6309C378-459E-41FD-A3C9-13BCD00FB9D5}"/>
            </a:ext>
          </a:extLst>
        </xdr:cNvPr>
        <xdr:cNvPicPr preferRelativeResize="0"/>
      </xdr:nvPicPr>
      <xdr:blipFill>
        <a:blip xmlns:r="http://schemas.openxmlformats.org/officeDocument/2006/relationships" r:embed="rId1" cstate="print"/>
        <a:stretch>
          <a:fillRect/>
        </a:stretch>
      </xdr:blipFill>
      <xdr:spPr>
        <a:xfrm>
          <a:off x="1914525" y="15097125"/>
          <a:ext cx="47625" cy="190500"/>
        </a:xfrm>
        <a:prstGeom prst="rect">
          <a:avLst/>
        </a:prstGeom>
        <a:noFill/>
      </xdr:spPr>
    </xdr:pic>
    <xdr:clientData fLocksWithSheet="0"/>
  </xdr:oneCellAnchor>
  <xdr:oneCellAnchor>
    <xdr:from>
      <xdr:col>1</xdr:col>
      <xdr:colOff>0</xdr:colOff>
      <xdr:row>48</xdr:row>
      <xdr:rowOff>0</xdr:rowOff>
    </xdr:from>
    <xdr:ext cx="47625" cy="190500"/>
    <xdr:pic>
      <xdr:nvPicPr>
        <xdr:cNvPr id="79" name="image78.png">
          <a:extLst>
            <a:ext uri="{FF2B5EF4-FFF2-40B4-BE49-F238E27FC236}">
              <a16:creationId xmlns:a16="http://schemas.microsoft.com/office/drawing/2014/main" id="{EF13E56F-9F9D-4DE8-86A1-03CA842140A1}"/>
            </a:ext>
          </a:extLst>
        </xdr:cNvPr>
        <xdr:cNvPicPr preferRelativeResize="0"/>
      </xdr:nvPicPr>
      <xdr:blipFill>
        <a:blip xmlns:r="http://schemas.openxmlformats.org/officeDocument/2006/relationships" r:embed="rId1" cstate="print"/>
        <a:stretch>
          <a:fillRect/>
        </a:stretch>
      </xdr:blipFill>
      <xdr:spPr>
        <a:xfrm>
          <a:off x="1914525" y="15097125"/>
          <a:ext cx="47625" cy="190500"/>
        </a:xfrm>
        <a:prstGeom prst="rect">
          <a:avLst/>
        </a:prstGeom>
        <a:noFill/>
      </xdr:spPr>
    </xdr:pic>
    <xdr:clientData fLocksWithSheet="0"/>
  </xdr:oneCellAnchor>
  <xdr:oneCellAnchor>
    <xdr:from>
      <xdr:col>1</xdr:col>
      <xdr:colOff>0</xdr:colOff>
      <xdr:row>48</xdr:row>
      <xdr:rowOff>0</xdr:rowOff>
    </xdr:from>
    <xdr:ext cx="47625" cy="190500"/>
    <xdr:pic>
      <xdr:nvPicPr>
        <xdr:cNvPr id="80" name="image79.png">
          <a:extLst>
            <a:ext uri="{FF2B5EF4-FFF2-40B4-BE49-F238E27FC236}">
              <a16:creationId xmlns:a16="http://schemas.microsoft.com/office/drawing/2014/main" id="{E8FF0E6B-0A55-4577-AFE7-1C3BD775DFE6}"/>
            </a:ext>
          </a:extLst>
        </xdr:cNvPr>
        <xdr:cNvPicPr preferRelativeResize="0"/>
      </xdr:nvPicPr>
      <xdr:blipFill>
        <a:blip xmlns:r="http://schemas.openxmlformats.org/officeDocument/2006/relationships" r:embed="rId1" cstate="print"/>
        <a:stretch>
          <a:fillRect/>
        </a:stretch>
      </xdr:blipFill>
      <xdr:spPr>
        <a:xfrm>
          <a:off x="1914525" y="15097125"/>
          <a:ext cx="47625" cy="190500"/>
        </a:xfrm>
        <a:prstGeom prst="rect">
          <a:avLst/>
        </a:prstGeom>
        <a:noFill/>
      </xdr:spPr>
    </xdr:pic>
    <xdr:clientData fLocksWithSheet="0"/>
  </xdr:oneCellAnchor>
  <xdr:oneCellAnchor>
    <xdr:from>
      <xdr:col>1</xdr:col>
      <xdr:colOff>0</xdr:colOff>
      <xdr:row>48</xdr:row>
      <xdr:rowOff>0</xdr:rowOff>
    </xdr:from>
    <xdr:ext cx="47625" cy="190500"/>
    <xdr:pic>
      <xdr:nvPicPr>
        <xdr:cNvPr id="81" name="image80.png">
          <a:extLst>
            <a:ext uri="{FF2B5EF4-FFF2-40B4-BE49-F238E27FC236}">
              <a16:creationId xmlns:a16="http://schemas.microsoft.com/office/drawing/2014/main" id="{80D56313-301C-468D-8E0C-B3EBF2B4CDF1}"/>
            </a:ext>
          </a:extLst>
        </xdr:cNvPr>
        <xdr:cNvPicPr preferRelativeResize="0"/>
      </xdr:nvPicPr>
      <xdr:blipFill>
        <a:blip xmlns:r="http://schemas.openxmlformats.org/officeDocument/2006/relationships" r:embed="rId1" cstate="print"/>
        <a:stretch>
          <a:fillRect/>
        </a:stretch>
      </xdr:blipFill>
      <xdr:spPr>
        <a:xfrm>
          <a:off x="1914525" y="15097125"/>
          <a:ext cx="47625" cy="190500"/>
        </a:xfrm>
        <a:prstGeom prst="rect">
          <a:avLst/>
        </a:prstGeom>
        <a:noFill/>
      </xdr:spPr>
    </xdr:pic>
    <xdr:clientData fLocksWithSheet="0"/>
  </xdr:oneCellAnchor>
  <xdr:oneCellAnchor>
    <xdr:from>
      <xdr:col>1</xdr:col>
      <xdr:colOff>0</xdr:colOff>
      <xdr:row>48</xdr:row>
      <xdr:rowOff>0</xdr:rowOff>
    </xdr:from>
    <xdr:ext cx="47625" cy="190500"/>
    <xdr:pic>
      <xdr:nvPicPr>
        <xdr:cNvPr id="82" name="image81.png">
          <a:extLst>
            <a:ext uri="{FF2B5EF4-FFF2-40B4-BE49-F238E27FC236}">
              <a16:creationId xmlns:a16="http://schemas.microsoft.com/office/drawing/2014/main" id="{382FCB7C-B403-4782-8B5F-DECA10912F0A}"/>
            </a:ext>
          </a:extLst>
        </xdr:cNvPr>
        <xdr:cNvPicPr preferRelativeResize="0"/>
      </xdr:nvPicPr>
      <xdr:blipFill>
        <a:blip xmlns:r="http://schemas.openxmlformats.org/officeDocument/2006/relationships" r:embed="rId1" cstate="print"/>
        <a:stretch>
          <a:fillRect/>
        </a:stretch>
      </xdr:blipFill>
      <xdr:spPr>
        <a:xfrm>
          <a:off x="1914525" y="15097125"/>
          <a:ext cx="47625" cy="190500"/>
        </a:xfrm>
        <a:prstGeom prst="rect">
          <a:avLst/>
        </a:prstGeom>
        <a:noFill/>
      </xdr:spPr>
    </xdr:pic>
    <xdr:clientData fLocksWithSheet="0"/>
  </xdr:oneCellAnchor>
  <xdr:oneCellAnchor>
    <xdr:from>
      <xdr:col>1</xdr:col>
      <xdr:colOff>0</xdr:colOff>
      <xdr:row>48</xdr:row>
      <xdr:rowOff>0</xdr:rowOff>
    </xdr:from>
    <xdr:ext cx="47625" cy="190500"/>
    <xdr:pic>
      <xdr:nvPicPr>
        <xdr:cNvPr id="83" name="image82.png">
          <a:extLst>
            <a:ext uri="{FF2B5EF4-FFF2-40B4-BE49-F238E27FC236}">
              <a16:creationId xmlns:a16="http://schemas.microsoft.com/office/drawing/2014/main" id="{879F5053-6754-4094-A088-790D3DA3431C}"/>
            </a:ext>
          </a:extLst>
        </xdr:cNvPr>
        <xdr:cNvPicPr preferRelativeResize="0"/>
      </xdr:nvPicPr>
      <xdr:blipFill>
        <a:blip xmlns:r="http://schemas.openxmlformats.org/officeDocument/2006/relationships" r:embed="rId1" cstate="print"/>
        <a:stretch>
          <a:fillRect/>
        </a:stretch>
      </xdr:blipFill>
      <xdr:spPr>
        <a:xfrm>
          <a:off x="1914525" y="15097125"/>
          <a:ext cx="47625" cy="190500"/>
        </a:xfrm>
        <a:prstGeom prst="rect">
          <a:avLst/>
        </a:prstGeom>
        <a:noFill/>
      </xdr:spPr>
    </xdr:pic>
    <xdr:clientData fLocksWithSheet="0"/>
  </xdr:oneCellAnchor>
  <xdr:oneCellAnchor>
    <xdr:from>
      <xdr:col>1</xdr:col>
      <xdr:colOff>0</xdr:colOff>
      <xdr:row>48</xdr:row>
      <xdr:rowOff>0</xdr:rowOff>
    </xdr:from>
    <xdr:ext cx="47625" cy="190500"/>
    <xdr:pic>
      <xdr:nvPicPr>
        <xdr:cNvPr id="84" name="image83.png">
          <a:extLst>
            <a:ext uri="{FF2B5EF4-FFF2-40B4-BE49-F238E27FC236}">
              <a16:creationId xmlns:a16="http://schemas.microsoft.com/office/drawing/2014/main" id="{90829E5E-F7CF-4AD7-B291-B18579105D4D}"/>
            </a:ext>
          </a:extLst>
        </xdr:cNvPr>
        <xdr:cNvPicPr preferRelativeResize="0"/>
      </xdr:nvPicPr>
      <xdr:blipFill>
        <a:blip xmlns:r="http://schemas.openxmlformats.org/officeDocument/2006/relationships" r:embed="rId1" cstate="print"/>
        <a:stretch>
          <a:fillRect/>
        </a:stretch>
      </xdr:blipFill>
      <xdr:spPr>
        <a:xfrm>
          <a:off x="1914525" y="15097125"/>
          <a:ext cx="47625" cy="190500"/>
        </a:xfrm>
        <a:prstGeom prst="rect">
          <a:avLst/>
        </a:prstGeom>
        <a:noFill/>
      </xdr:spPr>
    </xdr:pic>
    <xdr:clientData fLocksWithSheet="0"/>
  </xdr:oneCellAnchor>
  <xdr:oneCellAnchor>
    <xdr:from>
      <xdr:col>1</xdr:col>
      <xdr:colOff>0</xdr:colOff>
      <xdr:row>48</xdr:row>
      <xdr:rowOff>0</xdr:rowOff>
    </xdr:from>
    <xdr:ext cx="47625" cy="190500"/>
    <xdr:pic>
      <xdr:nvPicPr>
        <xdr:cNvPr id="85" name="image84.png">
          <a:extLst>
            <a:ext uri="{FF2B5EF4-FFF2-40B4-BE49-F238E27FC236}">
              <a16:creationId xmlns:a16="http://schemas.microsoft.com/office/drawing/2014/main" id="{176E3DE3-1135-4C5A-A96D-51A47B9FA799}"/>
            </a:ext>
          </a:extLst>
        </xdr:cNvPr>
        <xdr:cNvPicPr preferRelativeResize="0"/>
      </xdr:nvPicPr>
      <xdr:blipFill>
        <a:blip xmlns:r="http://schemas.openxmlformats.org/officeDocument/2006/relationships" r:embed="rId1" cstate="print"/>
        <a:stretch>
          <a:fillRect/>
        </a:stretch>
      </xdr:blipFill>
      <xdr:spPr>
        <a:xfrm>
          <a:off x="1914525" y="15097125"/>
          <a:ext cx="47625" cy="190500"/>
        </a:xfrm>
        <a:prstGeom prst="rect">
          <a:avLst/>
        </a:prstGeom>
        <a:noFill/>
      </xdr:spPr>
    </xdr:pic>
    <xdr:clientData fLocksWithSheet="0"/>
  </xdr:oneCellAnchor>
  <xdr:oneCellAnchor>
    <xdr:from>
      <xdr:col>1</xdr:col>
      <xdr:colOff>0</xdr:colOff>
      <xdr:row>48</xdr:row>
      <xdr:rowOff>0</xdr:rowOff>
    </xdr:from>
    <xdr:ext cx="47625" cy="190500"/>
    <xdr:pic>
      <xdr:nvPicPr>
        <xdr:cNvPr id="86" name="image85.png">
          <a:extLst>
            <a:ext uri="{FF2B5EF4-FFF2-40B4-BE49-F238E27FC236}">
              <a16:creationId xmlns:a16="http://schemas.microsoft.com/office/drawing/2014/main" id="{DF3D04E3-2E7D-4DB2-BCE4-A88B304D7CBC}"/>
            </a:ext>
          </a:extLst>
        </xdr:cNvPr>
        <xdr:cNvPicPr preferRelativeResize="0"/>
      </xdr:nvPicPr>
      <xdr:blipFill>
        <a:blip xmlns:r="http://schemas.openxmlformats.org/officeDocument/2006/relationships" r:embed="rId1" cstate="print"/>
        <a:stretch>
          <a:fillRect/>
        </a:stretch>
      </xdr:blipFill>
      <xdr:spPr>
        <a:xfrm>
          <a:off x="1914525" y="15097125"/>
          <a:ext cx="47625" cy="190500"/>
        </a:xfrm>
        <a:prstGeom prst="rect">
          <a:avLst/>
        </a:prstGeom>
        <a:noFill/>
      </xdr:spPr>
    </xdr:pic>
    <xdr:clientData fLocksWithSheet="0"/>
  </xdr:oneCellAnchor>
  <xdr:oneCellAnchor>
    <xdr:from>
      <xdr:col>5</xdr:col>
      <xdr:colOff>0</xdr:colOff>
      <xdr:row>48</xdr:row>
      <xdr:rowOff>0</xdr:rowOff>
    </xdr:from>
    <xdr:ext cx="47625" cy="219075"/>
    <xdr:pic>
      <xdr:nvPicPr>
        <xdr:cNvPr id="87" name="image86.png">
          <a:extLst>
            <a:ext uri="{FF2B5EF4-FFF2-40B4-BE49-F238E27FC236}">
              <a16:creationId xmlns:a16="http://schemas.microsoft.com/office/drawing/2014/main" id="{7D3990E1-46C7-4AB7-9FF3-4949D0D58306}"/>
            </a:ext>
          </a:extLst>
        </xdr:cNvPr>
        <xdr:cNvPicPr preferRelativeResize="0"/>
      </xdr:nvPicPr>
      <xdr:blipFill>
        <a:blip xmlns:r="http://schemas.openxmlformats.org/officeDocument/2006/relationships" r:embed="rId1" cstate="print"/>
        <a:stretch>
          <a:fillRect/>
        </a:stretch>
      </xdr:blipFill>
      <xdr:spPr>
        <a:xfrm>
          <a:off x="10106025" y="15097125"/>
          <a:ext cx="47625" cy="219075"/>
        </a:xfrm>
        <a:prstGeom prst="rect">
          <a:avLst/>
        </a:prstGeom>
        <a:noFill/>
      </xdr:spPr>
    </xdr:pic>
    <xdr:clientData fLocksWithSheet="0"/>
  </xdr:oneCellAnchor>
  <xdr:oneCellAnchor>
    <xdr:from>
      <xdr:col>5</xdr:col>
      <xdr:colOff>0</xdr:colOff>
      <xdr:row>48</xdr:row>
      <xdr:rowOff>0</xdr:rowOff>
    </xdr:from>
    <xdr:ext cx="47625" cy="219075"/>
    <xdr:pic>
      <xdr:nvPicPr>
        <xdr:cNvPr id="88" name="image87.png">
          <a:extLst>
            <a:ext uri="{FF2B5EF4-FFF2-40B4-BE49-F238E27FC236}">
              <a16:creationId xmlns:a16="http://schemas.microsoft.com/office/drawing/2014/main" id="{141F7896-0449-48DF-AAB4-329FB4F6202F}"/>
            </a:ext>
          </a:extLst>
        </xdr:cNvPr>
        <xdr:cNvPicPr preferRelativeResize="0"/>
      </xdr:nvPicPr>
      <xdr:blipFill>
        <a:blip xmlns:r="http://schemas.openxmlformats.org/officeDocument/2006/relationships" r:embed="rId1" cstate="print"/>
        <a:stretch>
          <a:fillRect/>
        </a:stretch>
      </xdr:blipFill>
      <xdr:spPr>
        <a:xfrm>
          <a:off x="10106025" y="15097125"/>
          <a:ext cx="47625" cy="219075"/>
        </a:xfrm>
        <a:prstGeom prst="rect">
          <a:avLst/>
        </a:prstGeom>
        <a:noFill/>
      </xdr:spPr>
    </xdr:pic>
    <xdr:clientData fLocksWithSheet="0"/>
  </xdr:oneCellAnchor>
  <xdr:oneCellAnchor>
    <xdr:from>
      <xdr:col>5</xdr:col>
      <xdr:colOff>0</xdr:colOff>
      <xdr:row>48</xdr:row>
      <xdr:rowOff>0</xdr:rowOff>
    </xdr:from>
    <xdr:ext cx="47625" cy="219075"/>
    <xdr:pic>
      <xdr:nvPicPr>
        <xdr:cNvPr id="89" name="image88.png">
          <a:extLst>
            <a:ext uri="{FF2B5EF4-FFF2-40B4-BE49-F238E27FC236}">
              <a16:creationId xmlns:a16="http://schemas.microsoft.com/office/drawing/2014/main" id="{1A55C019-4A58-4B79-BFAB-85DF2F7B99F4}"/>
            </a:ext>
          </a:extLst>
        </xdr:cNvPr>
        <xdr:cNvPicPr preferRelativeResize="0"/>
      </xdr:nvPicPr>
      <xdr:blipFill>
        <a:blip xmlns:r="http://schemas.openxmlformats.org/officeDocument/2006/relationships" r:embed="rId1" cstate="print"/>
        <a:stretch>
          <a:fillRect/>
        </a:stretch>
      </xdr:blipFill>
      <xdr:spPr>
        <a:xfrm>
          <a:off x="10106025" y="15097125"/>
          <a:ext cx="47625" cy="219075"/>
        </a:xfrm>
        <a:prstGeom prst="rect">
          <a:avLst/>
        </a:prstGeom>
        <a:noFill/>
      </xdr:spPr>
    </xdr:pic>
    <xdr:clientData fLocksWithSheet="0"/>
  </xdr:oneCellAnchor>
  <xdr:oneCellAnchor>
    <xdr:from>
      <xdr:col>5</xdr:col>
      <xdr:colOff>0</xdr:colOff>
      <xdr:row>48</xdr:row>
      <xdr:rowOff>0</xdr:rowOff>
    </xdr:from>
    <xdr:ext cx="47625" cy="276225"/>
    <xdr:pic>
      <xdr:nvPicPr>
        <xdr:cNvPr id="90" name="image89.png">
          <a:extLst>
            <a:ext uri="{FF2B5EF4-FFF2-40B4-BE49-F238E27FC236}">
              <a16:creationId xmlns:a16="http://schemas.microsoft.com/office/drawing/2014/main" id="{D00271F3-1665-4861-A815-A853DBC08B3F}"/>
            </a:ext>
          </a:extLst>
        </xdr:cNvPr>
        <xdr:cNvPicPr preferRelativeResize="0"/>
      </xdr:nvPicPr>
      <xdr:blipFill>
        <a:blip xmlns:r="http://schemas.openxmlformats.org/officeDocument/2006/relationships" r:embed="rId1" cstate="print"/>
        <a:stretch>
          <a:fillRect/>
        </a:stretch>
      </xdr:blipFill>
      <xdr:spPr>
        <a:xfrm>
          <a:off x="10106025" y="15097125"/>
          <a:ext cx="47625" cy="276225"/>
        </a:xfrm>
        <a:prstGeom prst="rect">
          <a:avLst/>
        </a:prstGeom>
        <a:noFill/>
      </xdr:spPr>
    </xdr:pic>
    <xdr:clientData fLocksWithSheet="0"/>
  </xdr:oneCellAnchor>
  <xdr:oneCellAnchor>
    <xdr:from>
      <xdr:col>5</xdr:col>
      <xdr:colOff>0</xdr:colOff>
      <xdr:row>48</xdr:row>
      <xdr:rowOff>0</xdr:rowOff>
    </xdr:from>
    <xdr:ext cx="47625" cy="219075"/>
    <xdr:pic>
      <xdr:nvPicPr>
        <xdr:cNvPr id="91" name="image90.png">
          <a:extLst>
            <a:ext uri="{FF2B5EF4-FFF2-40B4-BE49-F238E27FC236}">
              <a16:creationId xmlns:a16="http://schemas.microsoft.com/office/drawing/2014/main" id="{7C2251AB-BFBA-4D80-AF2C-4EEC11AE81FE}"/>
            </a:ext>
          </a:extLst>
        </xdr:cNvPr>
        <xdr:cNvPicPr preferRelativeResize="0"/>
      </xdr:nvPicPr>
      <xdr:blipFill>
        <a:blip xmlns:r="http://schemas.openxmlformats.org/officeDocument/2006/relationships" r:embed="rId1" cstate="print"/>
        <a:stretch>
          <a:fillRect/>
        </a:stretch>
      </xdr:blipFill>
      <xdr:spPr>
        <a:xfrm>
          <a:off x="10106025" y="15097125"/>
          <a:ext cx="47625" cy="219075"/>
        </a:xfrm>
        <a:prstGeom prst="rect">
          <a:avLst/>
        </a:prstGeom>
        <a:noFill/>
      </xdr:spPr>
    </xdr:pic>
    <xdr:clientData fLocksWithSheet="0"/>
  </xdr:oneCellAnchor>
  <xdr:oneCellAnchor>
    <xdr:from>
      <xdr:col>5</xdr:col>
      <xdr:colOff>0</xdr:colOff>
      <xdr:row>48</xdr:row>
      <xdr:rowOff>0</xdr:rowOff>
    </xdr:from>
    <xdr:ext cx="47625" cy="219075"/>
    <xdr:pic>
      <xdr:nvPicPr>
        <xdr:cNvPr id="92" name="image91.png">
          <a:extLst>
            <a:ext uri="{FF2B5EF4-FFF2-40B4-BE49-F238E27FC236}">
              <a16:creationId xmlns:a16="http://schemas.microsoft.com/office/drawing/2014/main" id="{6192C637-41FB-4788-B9EB-1293E9EEC32B}"/>
            </a:ext>
          </a:extLst>
        </xdr:cNvPr>
        <xdr:cNvPicPr preferRelativeResize="0"/>
      </xdr:nvPicPr>
      <xdr:blipFill>
        <a:blip xmlns:r="http://schemas.openxmlformats.org/officeDocument/2006/relationships" r:embed="rId1" cstate="print"/>
        <a:stretch>
          <a:fillRect/>
        </a:stretch>
      </xdr:blipFill>
      <xdr:spPr>
        <a:xfrm>
          <a:off x="10106025" y="15097125"/>
          <a:ext cx="47625" cy="219075"/>
        </a:xfrm>
        <a:prstGeom prst="rect">
          <a:avLst/>
        </a:prstGeom>
        <a:noFill/>
      </xdr:spPr>
    </xdr:pic>
    <xdr:clientData fLocksWithSheet="0"/>
  </xdr:oneCellAnchor>
  <xdr:oneCellAnchor>
    <xdr:from>
      <xdr:col>5</xdr:col>
      <xdr:colOff>0</xdr:colOff>
      <xdr:row>48</xdr:row>
      <xdr:rowOff>0</xdr:rowOff>
    </xdr:from>
    <xdr:ext cx="47625" cy="200025"/>
    <xdr:pic>
      <xdr:nvPicPr>
        <xdr:cNvPr id="93" name="image92.png">
          <a:extLst>
            <a:ext uri="{FF2B5EF4-FFF2-40B4-BE49-F238E27FC236}">
              <a16:creationId xmlns:a16="http://schemas.microsoft.com/office/drawing/2014/main" id="{625C58D5-E7CE-4C9F-ACA0-F20B6432281F}"/>
            </a:ext>
          </a:extLst>
        </xdr:cNvPr>
        <xdr:cNvPicPr preferRelativeResize="0"/>
      </xdr:nvPicPr>
      <xdr:blipFill>
        <a:blip xmlns:r="http://schemas.openxmlformats.org/officeDocument/2006/relationships" r:embed="rId1" cstate="print"/>
        <a:stretch>
          <a:fillRect/>
        </a:stretch>
      </xdr:blipFill>
      <xdr:spPr>
        <a:xfrm>
          <a:off x="10106025" y="15097125"/>
          <a:ext cx="47625" cy="200025"/>
        </a:xfrm>
        <a:prstGeom prst="rect">
          <a:avLst/>
        </a:prstGeom>
        <a:noFill/>
      </xdr:spPr>
    </xdr:pic>
    <xdr:clientData fLocksWithSheet="0"/>
  </xdr:oneCellAnchor>
  <xdr:oneCellAnchor>
    <xdr:from>
      <xdr:col>5</xdr:col>
      <xdr:colOff>0</xdr:colOff>
      <xdr:row>48</xdr:row>
      <xdr:rowOff>0</xdr:rowOff>
    </xdr:from>
    <xdr:ext cx="47625" cy="219075"/>
    <xdr:pic>
      <xdr:nvPicPr>
        <xdr:cNvPr id="94" name="image93.png">
          <a:extLst>
            <a:ext uri="{FF2B5EF4-FFF2-40B4-BE49-F238E27FC236}">
              <a16:creationId xmlns:a16="http://schemas.microsoft.com/office/drawing/2014/main" id="{B4FE2339-6FB9-4C70-BCCC-1CE3A900B923}"/>
            </a:ext>
          </a:extLst>
        </xdr:cNvPr>
        <xdr:cNvPicPr preferRelativeResize="0"/>
      </xdr:nvPicPr>
      <xdr:blipFill>
        <a:blip xmlns:r="http://schemas.openxmlformats.org/officeDocument/2006/relationships" r:embed="rId1" cstate="print"/>
        <a:stretch>
          <a:fillRect/>
        </a:stretch>
      </xdr:blipFill>
      <xdr:spPr>
        <a:xfrm>
          <a:off x="10106025" y="15097125"/>
          <a:ext cx="47625" cy="219075"/>
        </a:xfrm>
        <a:prstGeom prst="rect">
          <a:avLst/>
        </a:prstGeom>
        <a:noFill/>
      </xdr:spPr>
    </xdr:pic>
    <xdr:clientData fLocksWithSheet="0"/>
  </xdr:oneCellAnchor>
  <xdr:oneCellAnchor>
    <xdr:from>
      <xdr:col>5</xdr:col>
      <xdr:colOff>0</xdr:colOff>
      <xdr:row>48</xdr:row>
      <xdr:rowOff>0</xdr:rowOff>
    </xdr:from>
    <xdr:ext cx="47625" cy="219075"/>
    <xdr:pic>
      <xdr:nvPicPr>
        <xdr:cNvPr id="95" name="image94.png">
          <a:extLst>
            <a:ext uri="{FF2B5EF4-FFF2-40B4-BE49-F238E27FC236}">
              <a16:creationId xmlns:a16="http://schemas.microsoft.com/office/drawing/2014/main" id="{6C478D13-623F-4D23-993C-8D80AF570F27}"/>
            </a:ext>
          </a:extLst>
        </xdr:cNvPr>
        <xdr:cNvPicPr preferRelativeResize="0"/>
      </xdr:nvPicPr>
      <xdr:blipFill>
        <a:blip xmlns:r="http://schemas.openxmlformats.org/officeDocument/2006/relationships" r:embed="rId1" cstate="print"/>
        <a:stretch>
          <a:fillRect/>
        </a:stretch>
      </xdr:blipFill>
      <xdr:spPr>
        <a:xfrm>
          <a:off x="10106025" y="15097125"/>
          <a:ext cx="47625" cy="219075"/>
        </a:xfrm>
        <a:prstGeom prst="rect">
          <a:avLst/>
        </a:prstGeom>
        <a:noFill/>
      </xdr:spPr>
    </xdr:pic>
    <xdr:clientData fLocksWithSheet="0"/>
  </xdr:oneCellAnchor>
  <xdr:oneCellAnchor>
    <xdr:from>
      <xdr:col>5</xdr:col>
      <xdr:colOff>0</xdr:colOff>
      <xdr:row>48</xdr:row>
      <xdr:rowOff>0</xdr:rowOff>
    </xdr:from>
    <xdr:ext cx="47625" cy="219075"/>
    <xdr:pic>
      <xdr:nvPicPr>
        <xdr:cNvPr id="96" name="image95.png">
          <a:extLst>
            <a:ext uri="{FF2B5EF4-FFF2-40B4-BE49-F238E27FC236}">
              <a16:creationId xmlns:a16="http://schemas.microsoft.com/office/drawing/2014/main" id="{9B9DF0DA-6C85-4580-ADFC-0BD595FDB61A}"/>
            </a:ext>
          </a:extLst>
        </xdr:cNvPr>
        <xdr:cNvPicPr preferRelativeResize="0"/>
      </xdr:nvPicPr>
      <xdr:blipFill>
        <a:blip xmlns:r="http://schemas.openxmlformats.org/officeDocument/2006/relationships" r:embed="rId1" cstate="print"/>
        <a:stretch>
          <a:fillRect/>
        </a:stretch>
      </xdr:blipFill>
      <xdr:spPr>
        <a:xfrm>
          <a:off x="10106025" y="15097125"/>
          <a:ext cx="47625" cy="219075"/>
        </a:xfrm>
        <a:prstGeom prst="rect">
          <a:avLst/>
        </a:prstGeom>
        <a:noFill/>
      </xdr:spPr>
    </xdr:pic>
    <xdr:clientData fLocksWithSheet="0"/>
  </xdr:oneCellAnchor>
  <xdr:oneCellAnchor>
    <xdr:from>
      <xdr:col>5</xdr:col>
      <xdr:colOff>0</xdr:colOff>
      <xdr:row>48</xdr:row>
      <xdr:rowOff>0</xdr:rowOff>
    </xdr:from>
    <xdr:ext cx="47625" cy="219075"/>
    <xdr:pic>
      <xdr:nvPicPr>
        <xdr:cNvPr id="97" name="image96.png">
          <a:extLst>
            <a:ext uri="{FF2B5EF4-FFF2-40B4-BE49-F238E27FC236}">
              <a16:creationId xmlns:a16="http://schemas.microsoft.com/office/drawing/2014/main" id="{D996F9F6-426D-41CC-82A1-231478D35779}"/>
            </a:ext>
          </a:extLst>
        </xdr:cNvPr>
        <xdr:cNvPicPr preferRelativeResize="0"/>
      </xdr:nvPicPr>
      <xdr:blipFill>
        <a:blip xmlns:r="http://schemas.openxmlformats.org/officeDocument/2006/relationships" r:embed="rId1" cstate="print"/>
        <a:stretch>
          <a:fillRect/>
        </a:stretch>
      </xdr:blipFill>
      <xdr:spPr>
        <a:xfrm>
          <a:off x="10106025" y="15097125"/>
          <a:ext cx="47625" cy="219075"/>
        </a:xfrm>
        <a:prstGeom prst="rect">
          <a:avLst/>
        </a:prstGeom>
        <a:noFill/>
      </xdr:spPr>
    </xdr:pic>
    <xdr:clientData fLocksWithSheet="0"/>
  </xdr:oneCellAnchor>
  <xdr:oneCellAnchor>
    <xdr:from>
      <xdr:col>5</xdr:col>
      <xdr:colOff>0</xdr:colOff>
      <xdr:row>48</xdr:row>
      <xdr:rowOff>0</xdr:rowOff>
    </xdr:from>
    <xdr:ext cx="47625" cy="219075"/>
    <xdr:pic>
      <xdr:nvPicPr>
        <xdr:cNvPr id="98" name="image97.png">
          <a:extLst>
            <a:ext uri="{FF2B5EF4-FFF2-40B4-BE49-F238E27FC236}">
              <a16:creationId xmlns:a16="http://schemas.microsoft.com/office/drawing/2014/main" id="{ABB248B7-824C-4381-9021-22D19A33BBBE}"/>
            </a:ext>
          </a:extLst>
        </xdr:cNvPr>
        <xdr:cNvPicPr preferRelativeResize="0"/>
      </xdr:nvPicPr>
      <xdr:blipFill>
        <a:blip xmlns:r="http://schemas.openxmlformats.org/officeDocument/2006/relationships" r:embed="rId1" cstate="print"/>
        <a:stretch>
          <a:fillRect/>
        </a:stretch>
      </xdr:blipFill>
      <xdr:spPr>
        <a:xfrm>
          <a:off x="10106025" y="15097125"/>
          <a:ext cx="47625" cy="219075"/>
        </a:xfrm>
        <a:prstGeom prst="rect">
          <a:avLst/>
        </a:prstGeom>
        <a:noFill/>
      </xdr:spPr>
    </xdr:pic>
    <xdr:clientData fLocksWithSheet="0"/>
  </xdr:oneCellAnchor>
  <xdr:oneCellAnchor>
    <xdr:from>
      <xdr:col>5</xdr:col>
      <xdr:colOff>0</xdr:colOff>
      <xdr:row>48</xdr:row>
      <xdr:rowOff>0</xdr:rowOff>
    </xdr:from>
    <xdr:ext cx="47625" cy="219075"/>
    <xdr:pic>
      <xdr:nvPicPr>
        <xdr:cNvPr id="99" name="image98.png">
          <a:extLst>
            <a:ext uri="{FF2B5EF4-FFF2-40B4-BE49-F238E27FC236}">
              <a16:creationId xmlns:a16="http://schemas.microsoft.com/office/drawing/2014/main" id="{39D93F72-BF3D-46E6-8BB6-00144793C34A}"/>
            </a:ext>
          </a:extLst>
        </xdr:cNvPr>
        <xdr:cNvPicPr preferRelativeResize="0"/>
      </xdr:nvPicPr>
      <xdr:blipFill>
        <a:blip xmlns:r="http://schemas.openxmlformats.org/officeDocument/2006/relationships" r:embed="rId1" cstate="print"/>
        <a:stretch>
          <a:fillRect/>
        </a:stretch>
      </xdr:blipFill>
      <xdr:spPr>
        <a:xfrm>
          <a:off x="10106025" y="15097125"/>
          <a:ext cx="47625" cy="219075"/>
        </a:xfrm>
        <a:prstGeom prst="rect">
          <a:avLst/>
        </a:prstGeom>
        <a:noFill/>
      </xdr:spPr>
    </xdr:pic>
    <xdr:clientData fLocksWithSheet="0"/>
  </xdr:oneCellAnchor>
  <xdr:oneCellAnchor>
    <xdr:from>
      <xdr:col>5</xdr:col>
      <xdr:colOff>0</xdr:colOff>
      <xdr:row>48</xdr:row>
      <xdr:rowOff>0</xdr:rowOff>
    </xdr:from>
    <xdr:ext cx="47625" cy="219075"/>
    <xdr:pic>
      <xdr:nvPicPr>
        <xdr:cNvPr id="100" name="image99.png">
          <a:extLst>
            <a:ext uri="{FF2B5EF4-FFF2-40B4-BE49-F238E27FC236}">
              <a16:creationId xmlns:a16="http://schemas.microsoft.com/office/drawing/2014/main" id="{2042C8EF-9139-428B-9FD8-5BA0F9D8C4FD}"/>
            </a:ext>
          </a:extLst>
        </xdr:cNvPr>
        <xdr:cNvPicPr preferRelativeResize="0"/>
      </xdr:nvPicPr>
      <xdr:blipFill>
        <a:blip xmlns:r="http://schemas.openxmlformats.org/officeDocument/2006/relationships" r:embed="rId1" cstate="print"/>
        <a:stretch>
          <a:fillRect/>
        </a:stretch>
      </xdr:blipFill>
      <xdr:spPr>
        <a:xfrm>
          <a:off x="10106025" y="15097125"/>
          <a:ext cx="47625" cy="219075"/>
        </a:xfrm>
        <a:prstGeom prst="rect">
          <a:avLst/>
        </a:prstGeom>
        <a:noFill/>
      </xdr:spPr>
    </xdr:pic>
    <xdr:clientData fLocksWithSheet="0"/>
  </xdr:oneCellAnchor>
  <xdr:oneCellAnchor>
    <xdr:from>
      <xdr:col>5</xdr:col>
      <xdr:colOff>0</xdr:colOff>
      <xdr:row>48</xdr:row>
      <xdr:rowOff>0</xdr:rowOff>
    </xdr:from>
    <xdr:ext cx="47625" cy="219075"/>
    <xdr:pic>
      <xdr:nvPicPr>
        <xdr:cNvPr id="101" name="image100.png">
          <a:extLst>
            <a:ext uri="{FF2B5EF4-FFF2-40B4-BE49-F238E27FC236}">
              <a16:creationId xmlns:a16="http://schemas.microsoft.com/office/drawing/2014/main" id="{2FA75A2C-8018-4F14-B22D-F412A8577CB4}"/>
            </a:ext>
          </a:extLst>
        </xdr:cNvPr>
        <xdr:cNvPicPr preferRelativeResize="0"/>
      </xdr:nvPicPr>
      <xdr:blipFill>
        <a:blip xmlns:r="http://schemas.openxmlformats.org/officeDocument/2006/relationships" r:embed="rId1" cstate="print"/>
        <a:stretch>
          <a:fillRect/>
        </a:stretch>
      </xdr:blipFill>
      <xdr:spPr>
        <a:xfrm>
          <a:off x="10106025" y="15097125"/>
          <a:ext cx="47625" cy="219075"/>
        </a:xfrm>
        <a:prstGeom prst="rect">
          <a:avLst/>
        </a:prstGeom>
        <a:noFill/>
      </xdr:spPr>
    </xdr:pic>
    <xdr:clientData fLocksWithSheet="0"/>
  </xdr:oneCellAnchor>
  <xdr:oneCellAnchor>
    <xdr:from>
      <xdr:col>5</xdr:col>
      <xdr:colOff>0</xdr:colOff>
      <xdr:row>48</xdr:row>
      <xdr:rowOff>0</xdr:rowOff>
    </xdr:from>
    <xdr:ext cx="47625" cy="276225"/>
    <xdr:pic>
      <xdr:nvPicPr>
        <xdr:cNvPr id="102" name="image101.png">
          <a:extLst>
            <a:ext uri="{FF2B5EF4-FFF2-40B4-BE49-F238E27FC236}">
              <a16:creationId xmlns:a16="http://schemas.microsoft.com/office/drawing/2014/main" id="{72C6AD46-9E97-45F5-9B61-EED43C2002DF}"/>
            </a:ext>
          </a:extLst>
        </xdr:cNvPr>
        <xdr:cNvPicPr preferRelativeResize="0"/>
      </xdr:nvPicPr>
      <xdr:blipFill>
        <a:blip xmlns:r="http://schemas.openxmlformats.org/officeDocument/2006/relationships" r:embed="rId1" cstate="print"/>
        <a:stretch>
          <a:fillRect/>
        </a:stretch>
      </xdr:blipFill>
      <xdr:spPr>
        <a:xfrm>
          <a:off x="10106025" y="15097125"/>
          <a:ext cx="47625" cy="276225"/>
        </a:xfrm>
        <a:prstGeom prst="rect">
          <a:avLst/>
        </a:prstGeom>
        <a:noFill/>
      </xdr:spPr>
    </xdr:pic>
    <xdr:clientData fLocksWithSheet="0"/>
  </xdr:oneCellAnchor>
  <xdr:oneCellAnchor>
    <xdr:from>
      <xdr:col>5</xdr:col>
      <xdr:colOff>0</xdr:colOff>
      <xdr:row>48</xdr:row>
      <xdr:rowOff>0</xdr:rowOff>
    </xdr:from>
    <xdr:ext cx="47625" cy="190500"/>
    <xdr:pic>
      <xdr:nvPicPr>
        <xdr:cNvPr id="103" name="image102.png">
          <a:extLst>
            <a:ext uri="{FF2B5EF4-FFF2-40B4-BE49-F238E27FC236}">
              <a16:creationId xmlns:a16="http://schemas.microsoft.com/office/drawing/2014/main" id="{8059304A-BA1D-444D-B959-5659B67A39F2}"/>
            </a:ext>
          </a:extLst>
        </xdr:cNvPr>
        <xdr:cNvPicPr preferRelativeResize="0"/>
      </xdr:nvPicPr>
      <xdr:blipFill>
        <a:blip xmlns:r="http://schemas.openxmlformats.org/officeDocument/2006/relationships" r:embed="rId1"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48</xdr:row>
      <xdr:rowOff>0</xdr:rowOff>
    </xdr:from>
    <xdr:ext cx="47625" cy="47625"/>
    <xdr:pic>
      <xdr:nvPicPr>
        <xdr:cNvPr id="104" name="image103.png">
          <a:extLst>
            <a:ext uri="{FF2B5EF4-FFF2-40B4-BE49-F238E27FC236}">
              <a16:creationId xmlns:a16="http://schemas.microsoft.com/office/drawing/2014/main" id="{89B7FD2F-36E7-4F77-B3CC-7F051AEC71D5}"/>
            </a:ext>
          </a:extLst>
        </xdr:cNvPr>
        <xdr:cNvPicPr preferRelativeResize="0"/>
      </xdr:nvPicPr>
      <xdr:blipFill>
        <a:blip xmlns:r="http://schemas.openxmlformats.org/officeDocument/2006/relationships" r:embed="rId1"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48</xdr:row>
      <xdr:rowOff>0</xdr:rowOff>
    </xdr:from>
    <xdr:ext cx="47625" cy="190500"/>
    <xdr:pic>
      <xdr:nvPicPr>
        <xdr:cNvPr id="105" name="image104.png">
          <a:extLst>
            <a:ext uri="{FF2B5EF4-FFF2-40B4-BE49-F238E27FC236}">
              <a16:creationId xmlns:a16="http://schemas.microsoft.com/office/drawing/2014/main" id="{91CD02A9-B4E7-4B94-9A4E-67BFA2308566}"/>
            </a:ext>
          </a:extLst>
        </xdr:cNvPr>
        <xdr:cNvPicPr preferRelativeResize="0"/>
      </xdr:nvPicPr>
      <xdr:blipFill>
        <a:blip xmlns:r="http://schemas.openxmlformats.org/officeDocument/2006/relationships" r:embed="rId1"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48</xdr:row>
      <xdr:rowOff>0</xdr:rowOff>
    </xdr:from>
    <xdr:ext cx="47625" cy="47625"/>
    <xdr:pic>
      <xdr:nvPicPr>
        <xdr:cNvPr id="106" name="image105.png">
          <a:extLst>
            <a:ext uri="{FF2B5EF4-FFF2-40B4-BE49-F238E27FC236}">
              <a16:creationId xmlns:a16="http://schemas.microsoft.com/office/drawing/2014/main" id="{88BC1C28-AC54-4B9C-97CB-BF608BE40A0E}"/>
            </a:ext>
          </a:extLst>
        </xdr:cNvPr>
        <xdr:cNvPicPr preferRelativeResize="0"/>
      </xdr:nvPicPr>
      <xdr:blipFill>
        <a:blip xmlns:r="http://schemas.openxmlformats.org/officeDocument/2006/relationships" r:embed="rId1"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48</xdr:row>
      <xdr:rowOff>0</xdr:rowOff>
    </xdr:from>
    <xdr:ext cx="47625" cy="190500"/>
    <xdr:pic>
      <xdr:nvPicPr>
        <xdr:cNvPr id="107" name="image106.png">
          <a:extLst>
            <a:ext uri="{FF2B5EF4-FFF2-40B4-BE49-F238E27FC236}">
              <a16:creationId xmlns:a16="http://schemas.microsoft.com/office/drawing/2014/main" id="{761D8503-A3F4-4A69-9881-BE9DF52F752D}"/>
            </a:ext>
          </a:extLst>
        </xdr:cNvPr>
        <xdr:cNvPicPr preferRelativeResize="0"/>
      </xdr:nvPicPr>
      <xdr:blipFill>
        <a:blip xmlns:r="http://schemas.openxmlformats.org/officeDocument/2006/relationships" r:embed="rId1"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48</xdr:row>
      <xdr:rowOff>0</xdr:rowOff>
    </xdr:from>
    <xdr:ext cx="47625" cy="47625"/>
    <xdr:pic>
      <xdr:nvPicPr>
        <xdr:cNvPr id="108" name="image107.png">
          <a:extLst>
            <a:ext uri="{FF2B5EF4-FFF2-40B4-BE49-F238E27FC236}">
              <a16:creationId xmlns:a16="http://schemas.microsoft.com/office/drawing/2014/main" id="{2A806CBB-E9C6-40FA-8E2E-266C632F2F24}"/>
            </a:ext>
          </a:extLst>
        </xdr:cNvPr>
        <xdr:cNvPicPr preferRelativeResize="0"/>
      </xdr:nvPicPr>
      <xdr:blipFill>
        <a:blip xmlns:r="http://schemas.openxmlformats.org/officeDocument/2006/relationships" r:embed="rId1"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48</xdr:row>
      <xdr:rowOff>0</xdr:rowOff>
    </xdr:from>
    <xdr:ext cx="47625" cy="238125"/>
    <xdr:pic>
      <xdr:nvPicPr>
        <xdr:cNvPr id="109" name="image108.png">
          <a:extLst>
            <a:ext uri="{FF2B5EF4-FFF2-40B4-BE49-F238E27FC236}">
              <a16:creationId xmlns:a16="http://schemas.microsoft.com/office/drawing/2014/main" id="{D55AB860-047C-494C-967C-E039D499989A}"/>
            </a:ext>
          </a:extLst>
        </xdr:cNvPr>
        <xdr:cNvPicPr preferRelativeResize="0"/>
      </xdr:nvPicPr>
      <xdr:blipFill>
        <a:blip xmlns:r="http://schemas.openxmlformats.org/officeDocument/2006/relationships" r:embed="rId1" cstate="print"/>
        <a:stretch>
          <a:fillRect/>
        </a:stretch>
      </xdr:blipFill>
      <xdr:spPr>
        <a:xfrm>
          <a:off x="10106025" y="15097125"/>
          <a:ext cx="47625" cy="238125"/>
        </a:xfrm>
        <a:prstGeom prst="rect">
          <a:avLst/>
        </a:prstGeom>
        <a:noFill/>
      </xdr:spPr>
    </xdr:pic>
    <xdr:clientData fLocksWithSheet="0"/>
  </xdr:oneCellAnchor>
  <xdr:oneCellAnchor>
    <xdr:from>
      <xdr:col>5</xdr:col>
      <xdr:colOff>0</xdr:colOff>
      <xdr:row>48</xdr:row>
      <xdr:rowOff>0</xdr:rowOff>
    </xdr:from>
    <xdr:ext cx="47625" cy="47625"/>
    <xdr:pic>
      <xdr:nvPicPr>
        <xdr:cNvPr id="110" name="image109.png">
          <a:extLst>
            <a:ext uri="{FF2B5EF4-FFF2-40B4-BE49-F238E27FC236}">
              <a16:creationId xmlns:a16="http://schemas.microsoft.com/office/drawing/2014/main" id="{355F5A2E-1D9B-469B-B248-B6AB016A6C8D}"/>
            </a:ext>
          </a:extLst>
        </xdr:cNvPr>
        <xdr:cNvPicPr preferRelativeResize="0"/>
      </xdr:nvPicPr>
      <xdr:blipFill>
        <a:blip xmlns:r="http://schemas.openxmlformats.org/officeDocument/2006/relationships" r:embed="rId1"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48</xdr:row>
      <xdr:rowOff>0</xdr:rowOff>
    </xdr:from>
    <xdr:ext cx="47625" cy="190500"/>
    <xdr:pic>
      <xdr:nvPicPr>
        <xdr:cNvPr id="111" name="image110.png">
          <a:extLst>
            <a:ext uri="{FF2B5EF4-FFF2-40B4-BE49-F238E27FC236}">
              <a16:creationId xmlns:a16="http://schemas.microsoft.com/office/drawing/2014/main" id="{75B4A322-3106-4DDE-B335-30F3F8548D9F}"/>
            </a:ext>
          </a:extLst>
        </xdr:cNvPr>
        <xdr:cNvPicPr preferRelativeResize="0"/>
      </xdr:nvPicPr>
      <xdr:blipFill>
        <a:blip xmlns:r="http://schemas.openxmlformats.org/officeDocument/2006/relationships" r:embed="rId1"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48</xdr:row>
      <xdr:rowOff>0</xdr:rowOff>
    </xdr:from>
    <xdr:ext cx="47625" cy="47625"/>
    <xdr:pic>
      <xdr:nvPicPr>
        <xdr:cNvPr id="112" name="image111.png">
          <a:extLst>
            <a:ext uri="{FF2B5EF4-FFF2-40B4-BE49-F238E27FC236}">
              <a16:creationId xmlns:a16="http://schemas.microsoft.com/office/drawing/2014/main" id="{B9446DC2-AB7A-4727-B881-B7CF859F260B}"/>
            </a:ext>
          </a:extLst>
        </xdr:cNvPr>
        <xdr:cNvPicPr preferRelativeResize="0"/>
      </xdr:nvPicPr>
      <xdr:blipFill>
        <a:blip xmlns:r="http://schemas.openxmlformats.org/officeDocument/2006/relationships" r:embed="rId1"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48</xdr:row>
      <xdr:rowOff>0</xdr:rowOff>
    </xdr:from>
    <xdr:ext cx="47625" cy="190500"/>
    <xdr:pic>
      <xdr:nvPicPr>
        <xdr:cNvPr id="113" name="image112.png">
          <a:extLst>
            <a:ext uri="{FF2B5EF4-FFF2-40B4-BE49-F238E27FC236}">
              <a16:creationId xmlns:a16="http://schemas.microsoft.com/office/drawing/2014/main" id="{9E36DE7A-A7FC-4C40-AD4F-5B52A3206B2D}"/>
            </a:ext>
          </a:extLst>
        </xdr:cNvPr>
        <xdr:cNvPicPr preferRelativeResize="0"/>
      </xdr:nvPicPr>
      <xdr:blipFill>
        <a:blip xmlns:r="http://schemas.openxmlformats.org/officeDocument/2006/relationships" r:embed="rId1"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48</xdr:row>
      <xdr:rowOff>0</xdr:rowOff>
    </xdr:from>
    <xdr:ext cx="47625" cy="47625"/>
    <xdr:pic>
      <xdr:nvPicPr>
        <xdr:cNvPr id="114" name="image113.png">
          <a:extLst>
            <a:ext uri="{FF2B5EF4-FFF2-40B4-BE49-F238E27FC236}">
              <a16:creationId xmlns:a16="http://schemas.microsoft.com/office/drawing/2014/main" id="{9351AE4D-4341-4735-90FA-20BDDAD092B5}"/>
            </a:ext>
          </a:extLst>
        </xdr:cNvPr>
        <xdr:cNvPicPr preferRelativeResize="0"/>
      </xdr:nvPicPr>
      <xdr:blipFill>
        <a:blip xmlns:r="http://schemas.openxmlformats.org/officeDocument/2006/relationships" r:embed="rId1"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48</xdr:row>
      <xdr:rowOff>0</xdr:rowOff>
    </xdr:from>
    <xdr:ext cx="47625" cy="180975"/>
    <xdr:pic>
      <xdr:nvPicPr>
        <xdr:cNvPr id="115" name="image114.png">
          <a:extLst>
            <a:ext uri="{FF2B5EF4-FFF2-40B4-BE49-F238E27FC236}">
              <a16:creationId xmlns:a16="http://schemas.microsoft.com/office/drawing/2014/main" id="{CB8EE7C9-6701-4BE9-8C32-42059BD1CC67}"/>
            </a:ext>
          </a:extLst>
        </xdr:cNvPr>
        <xdr:cNvPicPr preferRelativeResize="0"/>
      </xdr:nvPicPr>
      <xdr:blipFill>
        <a:blip xmlns:r="http://schemas.openxmlformats.org/officeDocument/2006/relationships" r:embed="rId1" cstate="print"/>
        <a:stretch>
          <a:fillRect/>
        </a:stretch>
      </xdr:blipFill>
      <xdr:spPr>
        <a:xfrm>
          <a:off x="10106025" y="15097125"/>
          <a:ext cx="47625" cy="180975"/>
        </a:xfrm>
        <a:prstGeom prst="rect">
          <a:avLst/>
        </a:prstGeom>
        <a:noFill/>
      </xdr:spPr>
    </xdr:pic>
    <xdr:clientData fLocksWithSheet="0"/>
  </xdr:oneCellAnchor>
  <xdr:oneCellAnchor>
    <xdr:from>
      <xdr:col>5</xdr:col>
      <xdr:colOff>0</xdr:colOff>
      <xdr:row>48</xdr:row>
      <xdr:rowOff>0</xdr:rowOff>
    </xdr:from>
    <xdr:ext cx="47625" cy="190500"/>
    <xdr:pic>
      <xdr:nvPicPr>
        <xdr:cNvPr id="116" name="image115.png">
          <a:extLst>
            <a:ext uri="{FF2B5EF4-FFF2-40B4-BE49-F238E27FC236}">
              <a16:creationId xmlns:a16="http://schemas.microsoft.com/office/drawing/2014/main" id="{52DF5356-7DD7-418A-BEB9-1A2CF48E852F}"/>
            </a:ext>
          </a:extLst>
        </xdr:cNvPr>
        <xdr:cNvPicPr preferRelativeResize="0"/>
      </xdr:nvPicPr>
      <xdr:blipFill>
        <a:blip xmlns:r="http://schemas.openxmlformats.org/officeDocument/2006/relationships" r:embed="rId1"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48</xdr:row>
      <xdr:rowOff>0</xdr:rowOff>
    </xdr:from>
    <xdr:ext cx="47625" cy="47625"/>
    <xdr:pic>
      <xdr:nvPicPr>
        <xdr:cNvPr id="117" name="image116.png">
          <a:extLst>
            <a:ext uri="{FF2B5EF4-FFF2-40B4-BE49-F238E27FC236}">
              <a16:creationId xmlns:a16="http://schemas.microsoft.com/office/drawing/2014/main" id="{3E97DEF8-CAD8-499B-BB85-47A178AFF76C}"/>
            </a:ext>
          </a:extLst>
        </xdr:cNvPr>
        <xdr:cNvPicPr preferRelativeResize="0"/>
      </xdr:nvPicPr>
      <xdr:blipFill>
        <a:blip xmlns:r="http://schemas.openxmlformats.org/officeDocument/2006/relationships" r:embed="rId1"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48</xdr:row>
      <xdr:rowOff>0</xdr:rowOff>
    </xdr:from>
    <xdr:ext cx="47625" cy="190500"/>
    <xdr:pic>
      <xdr:nvPicPr>
        <xdr:cNvPr id="118" name="image117.png">
          <a:extLst>
            <a:ext uri="{FF2B5EF4-FFF2-40B4-BE49-F238E27FC236}">
              <a16:creationId xmlns:a16="http://schemas.microsoft.com/office/drawing/2014/main" id="{B2717006-D9B7-4F16-9C72-63F6299EA0D6}"/>
            </a:ext>
          </a:extLst>
        </xdr:cNvPr>
        <xdr:cNvPicPr preferRelativeResize="0"/>
      </xdr:nvPicPr>
      <xdr:blipFill>
        <a:blip xmlns:r="http://schemas.openxmlformats.org/officeDocument/2006/relationships" r:embed="rId1"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48</xdr:row>
      <xdr:rowOff>0</xdr:rowOff>
    </xdr:from>
    <xdr:ext cx="47625" cy="190500"/>
    <xdr:pic>
      <xdr:nvPicPr>
        <xdr:cNvPr id="119" name="image118.png">
          <a:extLst>
            <a:ext uri="{FF2B5EF4-FFF2-40B4-BE49-F238E27FC236}">
              <a16:creationId xmlns:a16="http://schemas.microsoft.com/office/drawing/2014/main" id="{B45E0268-2C48-42AF-900F-58B7D970E11A}"/>
            </a:ext>
          </a:extLst>
        </xdr:cNvPr>
        <xdr:cNvPicPr preferRelativeResize="0"/>
      </xdr:nvPicPr>
      <xdr:blipFill>
        <a:blip xmlns:r="http://schemas.openxmlformats.org/officeDocument/2006/relationships" r:embed="rId1"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48</xdr:row>
      <xdr:rowOff>0</xdr:rowOff>
    </xdr:from>
    <xdr:ext cx="47625" cy="47625"/>
    <xdr:pic>
      <xdr:nvPicPr>
        <xdr:cNvPr id="120" name="image119.png">
          <a:extLst>
            <a:ext uri="{FF2B5EF4-FFF2-40B4-BE49-F238E27FC236}">
              <a16:creationId xmlns:a16="http://schemas.microsoft.com/office/drawing/2014/main" id="{52873B7A-29CA-4313-B945-E375E0ED6920}"/>
            </a:ext>
          </a:extLst>
        </xdr:cNvPr>
        <xdr:cNvPicPr preferRelativeResize="0"/>
      </xdr:nvPicPr>
      <xdr:blipFill>
        <a:blip xmlns:r="http://schemas.openxmlformats.org/officeDocument/2006/relationships" r:embed="rId1"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48</xdr:row>
      <xdr:rowOff>0</xdr:rowOff>
    </xdr:from>
    <xdr:ext cx="47625" cy="190500"/>
    <xdr:pic>
      <xdr:nvPicPr>
        <xdr:cNvPr id="121" name="image120.png">
          <a:extLst>
            <a:ext uri="{FF2B5EF4-FFF2-40B4-BE49-F238E27FC236}">
              <a16:creationId xmlns:a16="http://schemas.microsoft.com/office/drawing/2014/main" id="{CD064D23-A427-4D07-A580-517E49B7DFD8}"/>
            </a:ext>
          </a:extLst>
        </xdr:cNvPr>
        <xdr:cNvPicPr preferRelativeResize="0"/>
      </xdr:nvPicPr>
      <xdr:blipFill>
        <a:blip xmlns:r="http://schemas.openxmlformats.org/officeDocument/2006/relationships" r:embed="rId1"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48</xdr:row>
      <xdr:rowOff>0</xdr:rowOff>
    </xdr:from>
    <xdr:ext cx="47625" cy="47625"/>
    <xdr:pic>
      <xdr:nvPicPr>
        <xdr:cNvPr id="122" name="image121.png">
          <a:extLst>
            <a:ext uri="{FF2B5EF4-FFF2-40B4-BE49-F238E27FC236}">
              <a16:creationId xmlns:a16="http://schemas.microsoft.com/office/drawing/2014/main" id="{6457B299-BEDE-419D-8D9A-F650DABF57A2}"/>
            </a:ext>
          </a:extLst>
        </xdr:cNvPr>
        <xdr:cNvPicPr preferRelativeResize="0"/>
      </xdr:nvPicPr>
      <xdr:blipFill>
        <a:blip xmlns:r="http://schemas.openxmlformats.org/officeDocument/2006/relationships" r:embed="rId1"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48</xdr:row>
      <xdr:rowOff>0</xdr:rowOff>
    </xdr:from>
    <xdr:ext cx="47625" cy="190500"/>
    <xdr:pic>
      <xdr:nvPicPr>
        <xdr:cNvPr id="123" name="image122.png">
          <a:extLst>
            <a:ext uri="{FF2B5EF4-FFF2-40B4-BE49-F238E27FC236}">
              <a16:creationId xmlns:a16="http://schemas.microsoft.com/office/drawing/2014/main" id="{9BC20135-2E2A-4D6C-AC8A-7F46D4B14E86}"/>
            </a:ext>
          </a:extLst>
        </xdr:cNvPr>
        <xdr:cNvPicPr preferRelativeResize="0"/>
      </xdr:nvPicPr>
      <xdr:blipFill>
        <a:blip xmlns:r="http://schemas.openxmlformats.org/officeDocument/2006/relationships" r:embed="rId1"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48</xdr:row>
      <xdr:rowOff>0</xdr:rowOff>
    </xdr:from>
    <xdr:ext cx="47625" cy="190500"/>
    <xdr:pic>
      <xdr:nvPicPr>
        <xdr:cNvPr id="124" name="image123.png">
          <a:extLst>
            <a:ext uri="{FF2B5EF4-FFF2-40B4-BE49-F238E27FC236}">
              <a16:creationId xmlns:a16="http://schemas.microsoft.com/office/drawing/2014/main" id="{37EB43BA-C091-480C-9F48-7911E3BC51C5}"/>
            </a:ext>
          </a:extLst>
        </xdr:cNvPr>
        <xdr:cNvPicPr preferRelativeResize="0"/>
      </xdr:nvPicPr>
      <xdr:blipFill>
        <a:blip xmlns:r="http://schemas.openxmlformats.org/officeDocument/2006/relationships" r:embed="rId1"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48</xdr:row>
      <xdr:rowOff>0</xdr:rowOff>
    </xdr:from>
    <xdr:ext cx="47625" cy="47625"/>
    <xdr:pic>
      <xdr:nvPicPr>
        <xdr:cNvPr id="125" name="image124.png">
          <a:extLst>
            <a:ext uri="{FF2B5EF4-FFF2-40B4-BE49-F238E27FC236}">
              <a16:creationId xmlns:a16="http://schemas.microsoft.com/office/drawing/2014/main" id="{0DDAD3DF-9283-4BBB-ABAA-B57CB8E92735}"/>
            </a:ext>
          </a:extLst>
        </xdr:cNvPr>
        <xdr:cNvPicPr preferRelativeResize="0"/>
      </xdr:nvPicPr>
      <xdr:blipFill>
        <a:blip xmlns:r="http://schemas.openxmlformats.org/officeDocument/2006/relationships" r:embed="rId1"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48</xdr:row>
      <xdr:rowOff>0</xdr:rowOff>
    </xdr:from>
    <xdr:ext cx="47625" cy="190500"/>
    <xdr:pic>
      <xdr:nvPicPr>
        <xdr:cNvPr id="126" name="image125.png">
          <a:extLst>
            <a:ext uri="{FF2B5EF4-FFF2-40B4-BE49-F238E27FC236}">
              <a16:creationId xmlns:a16="http://schemas.microsoft.com/office/drawing/2014/main" id="{0AB04C2C-47D8-4984-B892-7F2FA71BC2E3}"/>
            </a:ext>
          </a:extLst>
        </xdr:cNvPr>
        <xdr:cNvPicPr preferRelativeResize="0"/>
      </xdr:nvPicPr>
      <xdr:blipFill>
        <a:blip xmlns:r="http://schemas.openxmlformats.org/officeDocument/2006/relationships" r:embed="rId1"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48</xdr:row>
      <xdr:rowOff>0</xdr:rowOff>
    </xdr:from>
    <xdr:ext cx="47625" cy="47625"/>
    <xdr:pic>
      <xdr:nvPicPr>
        <xdr:cNvPr id="127" name="image126.png">
          <a:extLst>
            <a:ext uri="{FF2B5EF4-FFF2-40B4-BE49-F238E27FC236}">
              <a16:creationId xmlns:a16="http://schemas.microsoft.com/office/drawing/2014/main" id="{60D21060-7B40-4CF9-A546-BD759CEB24CE}"/>
            </a:ext>
          </a:extLst>
        </xdr:cNvPr>
        <xdr:cNvPicPr preferRelativeResize="0"/>
      </xdr:nvPicPr>
      <xdr:blipFill>
        <a:blip xmlns:r="http://schemas.openxmlformats.org/officeDocument/2006/relationships" r:embed="rId1"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48</xdr:row>
      <xdr:rowOff>0</xdr:rowOff>
    </xdr:from>
    <xdr:ext cx="47625" cy="190500"/>
    <xdr:pic>
      <xdr:nvPicPr>
        <xdr:cNvPr id="128" name="image127.png">
          <a:extLst>
            <a:ext uri="{FF2B5EF4-FFF2-40B4-BE49-F238E27FC236}">
              <a16:creationId xmlns:a16="http://schemas.microsoft.com/office/drawing/2014/main" id="{EAF813D3-017C-4B91-B32A-BBA6ED939A28}"/>
            </a:ext>
          </a:extLst>
        </xdr:cNvPr>
        <xdr:cNvPicPr preferRelativeResize="0"/>
      </xdr:nvPicPr>
      <xdr:blipFill>
        <a:blip xmlns:r="http://schemas.openxmlformats.org/officeDocument/2006/relationships" r:embed="rId1"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48</xdr:row>
      <xdr:rowOff>0</xdr:rowOff>
    </xdr:from>
    <xdr:ext cx="47625" cy="47625"/>
    <xdr:pic>
      <xdr:nvPicPr>
        <xdr:cNvPr id="129" name="image128.png">
          <a:extLst>
            <a:ext uri="{FF2B5EF4-FFF2-40B4-BE49-F238E27FC236}">
              <a16:creationId xmlns:a16="http://schemas.microsoft.com/office/drawing/2014/main" id="{97BDB448-E4E1-4BFA-91A8-5E21BAE4DE8F}"/>
            </a:ext>
          </a:extLst>
        </xdr:cNvPr>
        <xdr:cNvPicPr preferRelativeResize="0"/>
      </xdr:nvPicPr>
      <xdr:blipFill>
        <a:blip xmlns:r="http://schemas.openxmlformats.org/officeDocument/2006/relationships" r:embed="rId1"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48</xdr:row>
      <xdr:rowOff>0</xdr:rowOff>
    </xdr:from>
    <xdr:ext cx="47625" cy="238125"/>
    <xdr:pic>
      <xdr:nvPicPr>
        <xdr:cNvPr id="130" name="image129.png">
          <a:extLst>
            <a:ext uri="{FF2B5EF4-FFF2-40B4-BE49-F238E27FC236}">
              <a16:creationId xmlns:a16="http://schemas.microsoft.com/office/drawing/2014/main" id="{755D5A8F-A120-4247-A998-3409DD97BBCD}"/>
            </a:ext>
          </a:extLst>
        </xdr:cNvPr>
        <xdr:cNvPicPr preferRelativeResize="0"/>
      </xdr:nvPicPr>
      <xdr:blipFill>
        <a:blip xmlns:r="http://schemas.openxmlformats.org/officeDocument/2006/relationships" r:embed="rId1" cstate="print"/>
        <a:stretch>
          <a:fillRect/>
        </a:stretch>
      </xdr:blipFill>
      <xdr:spPr>
        <a:xfrm>
          <a:off x="10106025" y="15097125"/>
          <a:ext cx="47625" cy="238125"/>
        </a:xfrm>
        <a:prstGeom prst="rect">
          <a:avLst/>
        </a:prstGeom>
        <a:noFill/>
      </xdr:spPr>
    </xdr:pic>
    <xdr:clientData fLocksWithSheet="0"/>
  </xdr:oneCellAnchor>
  <xdr:oneCellAnchor>
    <xdr:from>
      <xdr:col>5</xdr:col>
      <xdr:colOff>0</xdr:colOff>
      <xdr:row>48</xdr:row>
      <xdr:rowOff>0</xdr:rowOff>
    </xdr:from>
    <xdr:ext cx="47625" cy="47625"/>
    <xdr:pic>
      <xdr:nvPicPr>
        <xdr:cNvPr id="131" name="image130.png">
          <a:extLst>
            <a:ext uri="{FF2B5EF4-FFF2-40B4-BE49-F238E27FC236}">
              <a16:creationId xmlns:a16="http://schemas.microsoft.com/office/drawing/2014/main" id="{850EDE4B-67AF-46E8-A62A-1F9F943887FB}"/>
            </a:ext>
          </a:extLst>
        </xdr:cNvPr>
        <xdr:cNvPicPr preferRelativeResize="0"/>
      </xdr:nvPicPr>
      <xdr:blipFill>
        <a:blip xmlns:r="http://schemas.openxmlformats.org/officeDocument/2006/relationships" r:embed="rId1"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48</xdr:row>
      <xdr:rowOff>0</xdr:rowOff>
    </xdr:from>
    <xdr:ext cx="47625" cy="47625"/>
    <xdr:pic>
      <xdr:nvPicPr>
        <xdr:cNvPr id="132" name="image131.png">
          <a:extLst>
            <a:ext uri="{FF2B5EF4-FFF2-40B4-BE49-F238E27FC236}">
              <a16:creationId xmlns:a16="http://schemas.microsoft.com/office/drawing/2014/main" id="{064293FD-7E4D-4DFC-B84A-592780245991}"/>
            </a:ext>
          </a:extLst>
        </xdr:cNvPr>
        <xdr:cNvPicPr preferRelativeResize="0"/>
      </xdr:nvPicPr>
      <xdr:blipFill>
        <a:blip xmlns:r="http://schemas.openxmlformats.org/officeDocument/2006/relationships" r:embed="rId1"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48</xdr:row>
      <xdr:rowOff>0</xdr:rowOff>
    </xdr:from>
    <xdr:ext cx="47625" cy="47625"/>
    <xdr:pic>
      <xdr:nvPicPr>
        <xdr:cNvPr id="133" name="image132.png">
          <a:extLst>
            <a:ext uri="{FF2B5EF4-FFF2-40B4-BE49-F238E27FC236}">
              <a16:creationId xmlns:a16="http://schemas.microsoft.com/office/drawing/2014/main" id="{1D8A7852-5235-424C-8E41-0A57C29A2F36}"/>
            </a:ext>
          </a:extLst>
        </xdr:cNvPr>
        <xdr:cNvPicPr preferRelativeResize="0"/>
      </xdr:nvPicPr>
      <xdr:blipFill>
        <a:blip xmlns:r="http://schemas.openxmlformats.org/officeDocument/2006/relationships" r:embed="rId1"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48</xdr:row>
      <xdr:rowOff>0</xdr:rowOff>
    </xdr:from>
    <xdr:ext cx="47625" cy="47625"/>
    <xdr:pic>
      <xdr:nvPicPr>
        <xdr:cNvPr id="134" name="image133.png">
          <a:extLst>
            <a:ext uri="{FF2B5EF4-FFF2-40B4-BE49-F238E27FC236}">
              <a16:creationId xmlns:a16="http://schemas.microsoft.com/office/drawing/2014/main" id="{D77964F8-E0FE-4FAD-A2EC-4AC5B7CAF928}"/>
            </a:ext>
          </a:extLst>
        </xdr:cNvPr>
        <xdr:cNvPicPr preferRelativeResize="0"/>
      </xdr:nvPicPr>
      <xdr:blipFill>
        <a:blip xmlns:r="http://schemas.openxmlformats.org/officeDocument/2006/relationships" r:embed="rId1"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48</xdr:row>
      <xdr:rowOff>0</xdr:rowOff>
    </xdr:from>
    <xdr:ext cx="47625" cy="47625"/>
    <xdr:pic>
      <xdr:nvPicPr>
        <xdr:cNvPr id="135" name="image134.png">
          <a:extLst>
            <a:ext uri="{FF2B5EF4-FFF2-40B4-BE49-F238E27FC236}">
              <a16:creationId xmlns:a16="http://schemas.microsoft.com/office/drawing/2014/main" id="{24BED2D6-E05D-43C0-894D-56B7660FFDE0}"/>
            </a:ext>
          </a:extLst>
        </xdr:cNvPr>
        <xdr:cNvPicPr preferRelativeResize="0"/>
      </xdr:nvPicPr>
      <xdr:blipFill>
        <a:blip xmlns:r="http://schemas.openxmlformats.org/officeDocument/2006/relationships" r:embed="rId1"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48</xdr:row>
      <xdr:rowOff>0</xdr:rowOff>
    </xdr:from>
    <xdr:ext cx="47625" cy="47625"/>
    <xdr:pic>
      <xdr:nvPicPr>
        <xdr:cNvPr id="136" name="image135.png">
          <a:extLst>
            <a:ext uri="{FF2B5EF4-FFF2-40B4-BE49-F238E27FC236}">
              <a16:creationId xmlns:a16="http://schemas.microsoft.com/office/drawing/2014/main" id="{85AD6D49-F410-442B-A26A-F74749B61164}"/>
            </a:ext>
          </a:extLst>
        </xdr:cNvPr>
        <xdr:cNvPicPr preferRelativeResize="0"/>
      </xdr:nvPicPr>
      <xdr:blipFill>
        <a:blip xmlns:r="http://schemas.openxmlformats.org/officeDocument/2006/relationships" r:embed="rId1"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48</xdr:row>
      <xdr:rowOff>0</xdr:rowOff>
    </xdr:from>
    <xdr:ext cx="47625" cy="180975"/>
    <xdr:pic>
      <xdr:nvPicPr>
        <xdr:cNvPr id="137" name="image136.png">
          <a:extLst>
            <a:ext uri="{FF2B5EF4-FFF2-40B4-BE49-F238E27FC236}">
              <a16:creationId xmlns:a16="http://schemas.microsoft.com/office/drawing/2014/main" id="{728FA61C-2014-4BF2-B33C-34CA13B133F2}"/>
            </a:ext>
          </a:extLst>
        </xdr:cNvPr>
        <xdr:cNvPicPr preferRelativeResize="0"/>
      </xdr:nvPicPr>
      <xdr:blipFill>
        <a:blip xmlns:r="http://schemas.openxmlformats.org/officeDocument/2006/relationships" r:embed="rId1" cstate="print"/>
        <a:stretch>
          <a:fillRect/>
        </a:stretch>
      </xdr:blipFill>
      <xdr:spPr>
        <a:xfrm>
          <a:off x="10106025" y="15097125"/>
          <a:ext cx="47625" cy="180975"/>
        </a:xfrm>
        <a:prstGeom prst="rect">
          <a:avLst/>
        </a:prstGeom>
        <a:noFill/>
      </xdr:spPr>
    </xdr:pic>
    <xdr:clientData fLocksWithSheet="0"/>
  </xdr:oneCellAnchor>
  <xdr:oneCellAnchor>
    <xdr:from>
      <xdr:col>5</xdr:col>
      <xdr:colOff>0</xdr:colOff>
      <xdr:row>48</xdr:row>
      <xdr:rowOff>0</xdr:rowOff>
    </xdr:from>
    <xdr:ext cx="47625" cy="47625"/>
    <xdr:pic>
      <xdr:nvPicPr>
        <xdr:cNvPr id="138" name="image137.png">
          <a:extLst>
            <a:ext uri="{FF2B5EF4-FFF2-40B4-BE49-F238E27FC236}">
              <a16:creationId xmlns:a16="http://schemas.microsoft.com/office/drawing/2014/main" id="{764C160D-4E07-4532-816C-11FACEE4C2F4}"/>
            </a:ext>
          </a:extLst>
        </xdr:cNvPr>
        <xdr:cNvPicPr preferRelativeResize="0"/>
      </xdr:nvPicPr>
      <xdr:blipFill>
        <a:blip xmlns:r="http://schemas.openxmlformats.org/officeDocument/2006/relationships" r:embed="rId1"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48</xdr:row>
      <xdr:rowOff>0</xdr:rowOff>
    </xdr:from>
    <xdr:ext cx="47625" cy="47625"/>
    <xdr:pic>
      <xdr:nvPicPr>
        <xdr:cNvPr id="139" name="image138.png">
          <a:extLst>
            <a:ext uri="{FF2B5EF4-FFF2-40B4-BE49-F238E27FC236}">
              <a16:creationId xmlns:a16="http://schemas.microsoft.com/office/drawing/2014/main" id="{06D1795B-6555-4081-BFBA-3222F1A34F13}"/>
            </a:ext>
          </a:extLst>
        </xdr:cNvPr>
        <xdr:cNvPicPr preferRelativeResize="0"/>
      </xdr:nvPicPr>
      <xdr:blipFill>
        <a:blip xmlns:r="http://schemas.openxmlformats.org/officeDocument/2006/relationships" r:embed="rId1"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48</xdr:row>
      <xdr:rowOff>0</xdr:rowOff>
    </xdr:from>
    <xdr:ext cx="47625" cy="47625"/>
    <xdr:pic>
      <xdr:nvPicPr>
        <xdr:cNvPr id="140" name="image139.png">
          <a:extLst>
            <a:ext uri="{FF2B5EF4-FFF2-40B4-BE49-F238E27FC236}">
              <a16:creationId xmlns:a16="http://schemas.microsoft.com/office/drawing/2014/main" id="{D88A26D3-9224-40C4-940D-15C4612C514A}"/>
            </a:ext>
          </a:extLst>
        </xdr:cNvPr>
        <xdr:cNvPicPr preferRelativeResize="0"/>
      </xdr:nvPicPr>
      <xdr:blipFill>
        <a:blip xmlns:r="http://schemas.openxmlformats.org/officeDocument/2006/relationships" r:embed="rId1"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48</xdr:row>
      <xdr:rowOff>0</xdr:rowOff>
    </xdr:from>
    <xdr:ext cx="47625" cy="47625"/>
    <xdr:pic>
      <xdr:nvPicPr>
        <xdr:cNvPr id="141" name="image140.png">
          <a:extLst>
            <a:ext uri="{FF2B5EF4-FFF2-40B4-BE49-F238E27FC236}">
              <a16:creationId xmlns:a16="http://schemas.microsoft.com/office/drawing/2014/main" id="{0C21B8E6-CAED-45B2-AA0D-099B63A85FEC}"/>
            </a:ext>
          </a:extLst>
        </xdr:cNvPr>
        <xdr:cNvPicPr preferRelativeResize="0"/>
      </xdr:nvPicPr>
      <xdr:blipFill>
        <a:blip xmlns:r="http://schemas.openxmlformats.org/officeDocument/2006/relationships" r:embed="rId1"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48</xdr:row>
      <xdr:rowOff>0</xdr:rowOff>
    </xdr:from>
    <xdr:ext cx="47625" cy="47625"/>
    <xdr:pic>
      <xdr:nvPicPr>
        <xdr:cNvPr id="142" name="image141.png">
          <a:extLst>
            <a:ext uri="{FF2B5EF4-FFF2-40B4-BE49-F238E27FC236}">
              <a16:creationId xmlns:a16="http://schemas.microsoft.com/office/drawing/2014/main" id="{0CD15490-ED80-4473-B1D5-4DF51F879F94}"/>
            </a:ext>
          </a:extLst>
        </xdr:cNvPr>
        <xdr:cNvPicPr preferRelativeResize="0"/>
      </xdr:nvPicPr>
      <xdr:blipFill>
        <a:blip xmlns:r="http://schemas.openxmlformats.org/officeDocument/2006/relationships" r:embed="rId1"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48</xdr:row>
      <xdr:rowOff>0</xdr:rowOff>
    </xdr:from>
    <xdr:ext cx="47625" cy="47625"/>
    <xdr:pic>
      <xdr:nvPicPr>
        <xdr:cNvPr id="143" name="image142.png">
          <a:extLst>
            <a:ext uri="{FF2B5EF4-FFF2-40B4-BE49-F238E27FC236}">
              <a16:creationId xmlns:a16="http://schemas.microsoft.com/office/drawing/2014/main" id="{19331471-5793-44CA-8762-FCD782A8ADD0}"/>
            </a:ext>
          </a:extLst>
        </xdr:cNvPr>
        <xdr:cNvPicPr preferRelativeResize="0"/>
      </xdr:nvPicPr>
      <xdr:blipFill>
        <a:blip xmlns:r="http://schemas.openxmlformats.org/officeDocument/2006/relationships" r:embed="rId1" cstate="print"/>
        <a:stretch>
          <a:fillRect/>
        </a:stretch>
      </xdr:blipFill>
      <xdr:spPr>
        <a:xfrm>
          <a:off x="10106025" y="15097125"/>
          <a:ext cx="47625" cy="47625"/>
        </a:xfrm>
        <a:prstGeom prst="rect">
          <a:avLst/>
        </a:prstGeom>
        <a:noFill/>
      </xdr:spPr>
    </xdr:pic>
    <xdr:clientData fLocksWithSheet="0"/>
  </xdr:oneCellAnchor>
  <xdr:oneCellAnchor>
    <xdr:from>
      <xdr:col>5</xdr:col>
      <xdr:colOff>0</xdr:colOff>
      <xdr:row>48</xdr:row>
      <xdr:rowOff>0</xdr:rowOff>
    </xdr:from>
    <xdr:ext cx="47625" cy="190500"/>
    <xdr:pic>
      <xdr:nvPicPr>
        <xdr:cNvPr id="144" name="image143.png">
          <a:extLst>
            <a:ext uri="{FF2B5EF4-FFF2-40B4-BE49-F238E27FC236}">
              <a16:creationId xmlns:a16="http://schemas.microsoft.com/office/drawing/2014/main" id="{C1BB581D-80A4-40AF-9F50-F094D4E446C1}"/>
            </a:ext>
          </a:extLst>
        </xdr:cNvPr>
        <xdr:cNvPicPr preferRelativeResize="0"/>
      </xdr:nvPicPr>
      <xdr:blipFill>
        <a:blip xmlns:r="http://schemas.openxmlformats.org/officeDocument/2006/relationships" r:embed="rId1"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48</xdr:row>
      <xdr:rowOff>0</xdr:rowOff>
    </xdr:from>
    <xdr:ext cx="47625" cy="190500"/>
    <xdr:pic>
      <xdr:nvPicPr>
        <xdr:cNvPr id="145" name="image144.png">
          <a:extLst>
            <a:ext uri="{FF2B5EF4-FFF2-40B4-BE49-F238E27FC236}">
              <a16:creationId xmlns:a16="http://schemas.microsoft.com/office/drawing/2014/main" id="{342AB9C7-2ADE-42A0-ACB8-07A4C7BD1B9B}"/>
            </a:ext>
          </a:extLst>
        </xdr:cNvPr>
        <xdr:cNvPicPr preferRelativeResize="0"/>
      </xdr:nvPicPr>
      <xdr:blipFill>
        <a:blip xmlns:r="http://schemas.openxmlformats.org/officeDocument/2006/relationships" r:embed="rId1"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48</xdr:row>
      <xdr:rowOff>0</xdr:rowOff>
    </xdr:from>
    <xdr:ext cx="47625" cy="190500"/>
    <xdr:pic>
      <xdr:nvPicPr>
        <xdr:cNvPr id="146" name="image145.png">
          <a:extLst>
            <a:ext uri="{FF2B5EF4-FFF2-40B4-BE49-F238E27FC236}">
              <a16:creationId xmlns:a16="http://schemas.microsoft.com/office/drawing/2014/main" id="{F95CB29B-13B8-45CC-9345-A2902DE593EF}"/>
            </a:ext>
          </a:extLst>
        </xdr:cNvPr>
        <xdr:cNvPicPr preferRelativeResize="0"/>
      </xdr:nvPicPr>
      <xdr:blipFill>
        <a:blip xmlns:r="http://schemas.openxmlformats.org/officeDocument/2006/relationships" r:embed="rId1"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48</xdr:row>
      <xdr:rowOff>0</xdr:rowOff>
    </xdr:from>
    <xdr:ext cx="47625" cy="238125"/>
    <xdr:pic>
      <xdr:nvPicPr>
        <xdr:cNvPr id="147" name="image146.png">
          <a:extLst>
            <a:ext uri="{FF2B5EF4-FFF2-40B4-BE49-F238E27FC236}">
              <a16:creationId xmlns:a16="http://schemas.microsoft.com/office/drawing/2014/main" id="{D8258F2D-BC39-4EB2-8DCF-47EF59B9E980}"/>
            </a:ext>
          </a:extLst>
        </xdr:cNvPr>
        <xdr:cNvPicPr preferRelativeResize="0"/>
      </xdr:nvPicPr>
      <xdr:blipFill>
        <a:blip xmlns:r="http://schemas.openxmlformats.org/officeDocument/2006/relationships" r:embed="rId1" cstate="print"/>
        <a:stretch>
          <a:fillRect/>
        </a:stretch>
      </xdr:blipFill>
      <xdr:spPr>
        <a:xfrm>
          <a:off x="10106025" y="15097125"/>
          <a:ext cx="47625" cy="238125"/>
        </a:xfrm>
        <a:prstGeom prst="rect">
          <a:avLst/>
        </a:prstGeom>
        <a:noFill/>
      </xdr:spPr>
    </xdr:pic>
    <xdr:clientData fLocksWithSheet="0"/>
  </xdr:oneCellAnchor>
  <xdr:oneCellAnchor>
    <xdr:from>
      <xdr:col>5</xdr:col>
      <xdr:colOff>0</xdr:colOff>
      <xdr:row>48</xdr:row>
      <xdr:rowOff>0</xdr:rowOff>
    </xdr:from>
    <xdr:ext cx="47625" cy="190500"/>
    <xdr:pic>
      <xdr:nvPicPr>
        <xdr:cNvPr id="148" name="image147.png">
          <a:extLst>
            <a:ext uri="{FF2B5EF4-FFF2-40B4-BE49-F238E27FC236}">
              <a16:creationId xmlns:a16="http://schemas.microsoft.com/office/drawing/2014/main" id="{33A24FAC-C2FB-4B4D-8A28-A7B8AB4B74E0}"/>
            </a:ext>
          </a:extLst>
        </xdr:cNvPr>
        <xdr:cNvPicPr preferRelativeResize="0"/>
      </xdr:nvPicPr>
      <xdr:blipFill>
        <a:blip xmlns:r="http://schemas.openxmlformats.org/officeDocument/2006/relationships" r:embed="rId1"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48</xdr:row>
      <xdr:rowOff>0</xdr:rowOff>
    </xdr:from>
    <xdr:ext cx="47625" cy="190500"/>
    <xdr:pic>
      <xdr:nvPicPr>
        <xdr:cNvPr id="149" name="image148.png">
          <a:extLst>
            <a:ext uri="{FF2B5EF4-FFF2-40B4-BE49-F238E27FC236}">
              <a16:creationId xmlns:a16="http://schemas.microsoft.com/office/drawing/2014/main" id="{1CC95CD4-7D30-4ED5-9E46-53ECA785684E}"/>
            </a:ext>
          </a:extLst>
        </xdr:cNvPr>
        <xdr:cNvPicPr preferRelativeResize="0"/>
      </xdr:nvPicPr>
      <xdr:blipFill>
        <a:blip xmlns:r="http://schemas.openxmlformats.org/officeDocument/2006/relationships" r:embed="rId1"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48</xdr:row>
      <xdr:rowOff>0</xdr:rowOff>
    </xdr:from>
    <xdr:ext cx="47625" cy="190500"/>
    <xdr:pic>
      <xdr:nvPicPr>
        <xdr:cNvPr id="150" name="image149.png">
          <a:extLst>
            <a:ext uri="{FF2B5EF4-FFF2-40B4-BE49-F238E27FC236}">
              <a16:creationId xmlns:a16="http://schemas.microsoft.com/office/drawing/2014/main" id="{746C16A3-A88F-4216-AAE1-B65FF964DF02}"/>
            </a:ext>
          </a:extLst>
        </xdr:cNvPr>
        <xdr:cNvPicPr preferRelativeResize="0"/>
      </xdr:nvPicPr>
      <xdr:blipFill>
        <a:blip xmlns:r="http://schemas.openxmlformats.org/officeDocument/2006/relationships" r:embed="rId1"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48</xdr:row>
      <xdr:rowOff>0</xdr:rowOff>
    </xdr:from>
    <xdr:ext cx="47625" cy="190500"/>
    <xdr:pic>
      <xdr:nvPicPr>
        <xdr:cNvPr id="151" name="image150.png">
          <a:extLst>
            <a:ext uri="{FF2B5EF4-FFF2-40B4-BE49-F238E27FC236}">
              <a16:creationId xmlns:a16="http://schemas.microsoft.com/office/drawing/2014/main" id="{9CCE75A7-6E95-4E2F-91E4-B1939D6DE877}"/>
            </a:ext>
          </a:extLst>
        </xdr:cNvPr>
        <xdr:cNvPicPr preferRelativeResize="0"/>
      </xdr:nvPicPr>
      <xdr:blipFill>
        <a:blip xmlns:r="http://schemas.openxmlformats.org/officeDocument/2006/relationships" r:embed="rId1"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48</xdr:row>
      <xdr:rowOff>0</xdr:rowOff>
    </xdr:from>
    <xdr:ext cx="47625" cy="190500"/>
    <xdr:pic>
      <xdr:nvPicPr>
        <xdr:cNvPr id="152" name="image151.png">
          <a:extLst>
            <a:ext uri="{FF2B5EF4-FFF2-40B4-BE49-F238E27FC236}">
              <a16:creationId xmlns:a16="http://schemas.microsoft.com/office/drawing/2014/main" id="{70D0DFC5-05EB-46C4-AB92-E1E338888A47}"/>
            </a:ext>
          </a:extLst>
        </xdr:cNvPr>
        <xdr:cNvPicPr preferRelativeResize="0"/>
      </xdr:nvPicPr>
      <xdr:blipFill>
        <a:blip xmlns:r="http://schemas.openxmlformats.org/officeDocument/2006/relationships" r:embed="rId1"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48</xdr:row>
      <xdr:rowOff>0</xdr:rowOff>
    </xdr:from>
    <xdr:ext cx="47625" cy="190500"/>
    <xdr:pic>
      <xdr:nvPicPr>
        <xdr:cNvPr id="153" name="image152.png">
          <a:extLst>
            <a:ext uri="{FF2B5EF4-FFF2-40B4-BE49-F238E27FC236}">
              <a16:creationId xmlns:a16="http://schemas.microsoft.com/office/drawing/2014/main" id="{CD2095FA-ECBA-4672-9A32-4347F1D6885A}"/>
            </a:ext>
          </a:extLst>
        </xdr:cNvPr>
        <xdr:cNvPicPr preferRelativeResize="0"/>
      </xdr:nvPicPr>
      <xdr:blipFill>
        <a:blip xmlns:r="http://schemas.openxmlformats.org/officeDocument/2006/relationships" r:embed="rId1"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48</xdr:row>
      <xdr:rowOff>0</xdr:rowOff>
    </xdr:from>
    <xdr:ext cx="47625" cy="190500"/>
    <xdr:pic>
      <xdr:nvPicPr>
        <xdr:cNvPr id="154" name="image153.png">
          <a:extLst>
            <a:ext uri="{FF2B5EF4-FFF2-40B4-BE49-F238E27FC236}">
              <a16:creationId xmlns:a16="http://schemas.microsoft.com/office/drawing/2014/main" id="{D1AECA49-E5A9-4D93-BA1F-EB6E7570DC35}"/>
            </a:ext>
          </a:extLst>
        </xdr:cNvPr>
        <xdr:cNvPicPr preferRelativeResize="0"/>
      </xdr:nvPicPr>
      <xdr:blipFill>
        <a:blip xmlns:r="http://schemas.openxmlformats.org/officeDocument/2006/relationships" r:embed="rId1"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48</xdr:row>
      <xdr:rowOff>0</xdr:rowOff>
    </xdr:from>
    <xdr:ext cx="47625" cy="190500"/>
    <xdr:pic>
      <xdr:nvPicPr>
        <xdr:cNvPr id="155" name="image154.png">
          <a:extLst>
            <a:ext uri="{FF2B5EF4-FFF2-40B4-BE49-F238E27FC236}">
              <a16:creationId xmlns:a16="http://schemas.microsoft.com/office/drawing/2014/main" id="{461B0F9C-2B89-427D-9D6B-E6EC7BEB604A}"/>
            </a:ext>
          </a:extLst>
        </xdr:cNvPr>
        <xdr:cNvPicPr preferRelativeResize="0"/>
      </xdr:nvPicPr>
      <xdr:blipFill>
        <a:blip xmlns:r="http://schemas.openxmlformats.org/officeDocument/2006/relationships" r:embed="rId1"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48</xdr:row>
      <xdr:rowOff>0</xdr:rowOff>
    </xdr:from>
    <xdr:ext cx="47625" cy="190500"/>
    <xdr:pic>
      <xdr:nvPicPr>
        <xdr:cNvPr id="156" name="image155.png">
          <a:extLst>
            <a:ext uri="{FF2B5EF4-FFF2-40B4-BE49-F238E27FC236}">
              <a16:creationId xmlns:a16="http://schemas.microsoft.com/office/drawing/2014/main" id="{FEE0BFBB-DF82-4849-BACC-BB88C4EEA1AD}"/>
            </a:ext>
          </a:extLst>
        </xdr:cNvPr>
        <xdr:cNvPicPr preferRelativeResize="0"/>
      </xdr:nvPicPr>
      <xdr:blipFill>
        <a:blip xmlns:r="http://schemas.openxmlformats.org/officeDocument/2006/relationships" r:embed="rId1"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48</xdr:row>
      <xdr:rowOff>0</xdr:rowOff>
    </xdr:from>
    <xdr:ext cx="47625" cy="190500"/>
    <xdr:pic>
      <xdr:nvPicPr>
        <xdr:cNvPr id="157" name="image156.png">
          <a:extLst>
            <a:ext uri="{FF2B5EF4-FFF2-40B4-BE49-F238E27FC236}">
              <a16:creationId xmlns:a16="http://schemas.microsoft.com/office/drawing/2014/main" id="{B73ADC47-8661-438E-BEEB-6C5ED59AA0CC}"/>
            </a:ext>
          </a:extLst>
        </xdr:cNvPr>
        <xdr:cNvPicPr preferRelativeResize="0"/>
      </xdr:nvPicPr>
      <xdr:blipFill>
        <a:blip xmlns:r="http://schemas.openxmlformats.org/officeDocument/2006/relationships" r:embed="rId1" cstate="print"/>
        <a:stretch>
          <a:fillRect/>
        </a:stretch>
      </xdr:blipFill>
      <xdr:spPr>
        <a:xfrm>
          <a:off x="10106025" y="15097125"/>
          <a:ext cx="47625" cy="190500"/>
        </a:xfrm>
        <a:prstGeom prst="rect">
          <a:avLst/>
        </a:prstGeom>
        <a:noFill/>
      </xdr:spPr>
    </xdr:pic>
    <xdr:clientData fLocksWithSheet="0"/>
  </xdr:oneCellAnchor>
  <xdr:oneCellAnchor>
    <xdr:from>
      <xdr:col>5</xdr:col>
      <xdr:colOff>0</xdr:colOff>
      <xdr:row>48</xdr:row>
      <xdr:rowOff>0</xdr:rowOff>
    </xdr:from>
    <xdr:ext cx="47625" cy="238125"/>
    <xdr:pic>
      <xdr:nvPicPr>
        <xdr:cNvPr id="158" name="image157.png">
          <a:extLst>
            <a:ext uri="{FF2B5EF4-FFF2-40B4-BE49-F238E27FC236}">
              <a16:creationId xmlns:a16="http://schemas.microsoft.com/office/drawing/2014/main" id="{EDB48BEF-5F89-47E0-8489-422B6AFA27A1}"/>
            </a:ext>
          </a:extLst>
        </xdr:cNvPr>
        <xdr:cNvPicPr preferRelativeResize="0"/>
      </xdr:nvPicPr>
      <xdr:blipFill>
        <a:blip xmlns:r="http://schemas.openxmlformats.org/officeDocument/2006/relationships" r:embed="rId1" cstate="print"/>
        <a:stretch>
          <a:fillRect/>
        </a:stretch>
      </xdr:blipFill>
      <xdr:spPr>
        <a:xfrm>
          <a:off x="10106025" y="15097125"/>
          <a:ext cx="47625" cy="238125"/>
        </a:xfrm>
        <a:prstGeom prst="rect">
          <a:avLst/>
        </a:prstGeom>
        <a:noFill/>
      </xdr:spPr>
    </xdr:pic>
    <xdr:clientData fLocksWithSheet="0"/>
  </xdr:oneCellAnchor>
  <xdr:oneCellAnchor>
    <xdr:from>
      <xdr:col>1</xdr:col>
      <xdr:colOff>0</xdr:colOff>
      <xdr:row>48</xdr:row>
      <xdr:rowOff>0</xdr:rowOff>
    </xdr:from>
    <xdr:ext cx="47625" cy="190500"/>
    <xdr:pic>
      <xdr:nvPicPr>
        <xdr:cNvPr id="159" name="image158.png">
          <a:extLst>
            <a:ext uri="{FF2B5EF4-FFF2-40B4-BE49-F238E27FC236}">
              <a16:creationId xmlns:a16="http://schemas.microsoft.com/office/drawing/2014/main" id="{D3E60AE2-F224-4ECF-8D5B-9F635A3BEF82}"/>
            </a:ext>
          </a:extLst>
        </xdr:cNvPr>
        <xdr:cNvPicPr preferRelativeResize="0"/>
      </xdr:nvPicPr>
      <xdr:blipFill>
        <a:blip xmlns:r="http://schemas.openxmlformats.org/officeDocument/2006/relationships" r:embed="rId1" cstate="print"/>
        <a:stretch>
          <a:fillRect/>
        </a:stretch>
      </xdr:blipFill>
      <xdr:spPr>
        <a:xfrm>
          <a:off x="1914525" y="15097125"/>
          <a:ext cx="47625" cy="190500"/>
        </a:xfrm>
        <a:prstGeom prst="rect">
          <a:avLst/>
        </a:prstGeom>
        <a:noFill/>
      </xdr:spPr>
    </xdr:pic>
    <xdr:clientData fLocksWithSheet="0"/>
  </xdr:oneCellAnchor>
  <xdr:oneCellAnchor>
    <xdr:from>
      <xdr:col>1</xdr:col>
      <xdr:colOff>0</xdr:colOff>
      <xdr:row>48</xdr:row>
      <xdr:rowOff>0</xdr:rowOff>
    </xdr:from>
    <xdr:ext cx="47625" cy="190500"/>
    <xdr:pic>
      <xdr:nvPicPr>
        <xdr:cNvPr id="160" name="image159.png">
          <a:extLst>
            <a:ext uri="{FF2B5EF4-FFF2-40B4-BE49-F238E27FC236}">
              <a16:creationId xmlns:a16="http://schemas.microsoft.com/office/drawing/2014/main" id="{AE6CB6C1-2A59-4946-8ACB-65C5D116600B}"/>
            </a:ext>
          </a:extLst>
        </xdr:cNvPr>
        <xdr:cNvPicPr preferRelativeResize="0"/>
      </xdr:nvPicPr>
      <xdr:blipFill>
        <a:blip xmlns:r="http://schemas.openxmlformats.org/officeDocument/2006/relationships" r:embed="rId1" cstate="print"/>
        <a:stretch>
          <a:fillRect/>
        </a:stretch>
      </xdr:blipFill>
      <xdr:spPr>
        <a:xfrm>
          <a:off x="1914525" y="15097125"/>
          <a:ext cx="47625" cy="190500"/>
        </a:xfrm>
        <a:prstGeom prst="rect">
          <a:avLst/>
        </a:prstGeom>
        <a:noFill/>
      </xdr:spPr>
    </xdr:pic>
    <xdr:clientData fLocksWithSheet="0"/>
  </xdr:oneCellAnchor>
  <xdr:oneCellAnchor>
    <xdr:from>
      <xdr:col>1</xdr:col>
      <xdr:colOff>0</xdr:colOff>
      <xdr:row>48</xdr:row>
      <xdr:rowOff>0</xdr:rowOff>
    </xdr:from>
    <xdr:ext cx="47625" cy="190500"/>
    <xdr:pic>
      <xdr:nvPicPr>
        <xdr:cNvPr id="161" name="image160.png">
          <a:extLst>
            <a:ext uri="{FF2B5EF4-FFF2-40B4-BE49-F238E27FC236}">
              <a16:creationId xmlns:a16="http://schemas.microsoft.com/office/drawing/2014/main" id="{05D43F07-577B-425E-BCE3-788BC4E6A29F}"/>
            </a:ext>
          </a:extLst>
        </xdr:cNvPr>
        <xdr:cNvPicPr preferRelativeResize="0"/>
      </xdr:nvPicPr>
      <xdr:blipFill>
        <a:blip xmlns:r="http://schemas.openxmlformats.org/officeDocument/2006/relationships" r:embed="rId1" cstate="print"/>
        <a:stretch>
          <a:fillRect/>
        </a:stretch>
      </xdr:blipFill>
      <xdr:spPr>
        <a:xfrm>
          <a:off x="1914525" y="15097125"/>
          <a:ext cx="47625" cy="190500"/>
        </a:xfrm>
        <a:prstGeom prst="rect">
          <a:avLst/>
        </a:prstGeom>
        <a:noFill/>
      </xdr:spPr>
    </xdr:pic>
    <xdr:clientData fLocksWithSheet="0"/>
  </xdr:oneCellAnchor>
  <xdr:oneCellAnchor>
    <xdr:from>
      <xdr:col>1</xdr:col>
      <xdr:colOff>0</xdr:colOff>
      <xdr:row>48</xdr:row>
      <xdr:rowOff>0</xdr:rowOff>
    </xdr:from>
    <xdr:ext cx="47625" cy="190500"/>
    <xdr:pic>
      <xdr:nvPicPr>
        <xdr:cNvPr id="162" name="image161.png">
          <a:extLst>
            <a:ext uri="{FF2B5EF4-FFF2-40B4-BE49-F238E27FC236}">
              <a16:creationId xmlns:a16="http://schemas.microsoft.com/office/drawing/2014/main" id="{6D810089-B432-49F4-BC4A-D83B7F980BE9}"/>
            </a:ext>
          </a:extLst>
        </xdr:cNvPr>
        <xdr:cNvPicPr preferRelativeResize="0"/>
      </xdr:nvPicPr>
      <xdr:blipFill>
        <a:blip xmlns:r="http://schemas.openxmlformats.org/officeDocument/2006/relationships" r:embed="rId1" cstate="print"/>
        <a:stretch>
          <a:fillRect/>
        </a:stretch>
      </xdr:blipFill>
      <xdr:spPr>
        <a:xfrm>
          <a:off x="1914525" y="15097125"/>
          <a:ext cx="47625" cy="190500"/>
        </a:xfrm>
        <a:prstGeom prst="rect">
          <a:avLst/>
        </a:prstGeom>
        <a:noFill/>
      </xdr:spPr>
    </xdr:pic>
    <xdr:clientData fLocksWithSheet="0"/>
  </xdr:oneCellAnchor>
  <xdr:oneCellAnchor>
    <xdr:from>
      <xdr:col>1</xdr:col>
      <xdr:colOff>0</xdr:colOff>
      <xdr:row>48</xdr:row>
      <xdr:rowOff>0</xdr:rowOff>
    </xdr:from>
    <xdr:ext cx="47625" cy="190500"/>
    <xdr:pic>
      <xdr:nvPicPr>
        <xdr:cNvPr id="163" name="image162.png">
          <a:extLst>
            <a:ext uri="{FF2B5EF4-FFF2-40B4-BE49-F238E27FC236}">
              <a16:creationId xmlns:a16="http://schemas.microsoft.com/office/drawing/2014/main" id="{1F5CA88A-FFB4-405D-98E3-A4F4341B38F3}"/>
            </a:ext>
          </a:extLst>
        </xdr:cNvPr>
        <xdr:cNvPicPr preferRelativeResize="0"/>
      </xdr:nvPicPr>
      <xdr:blipFill>
        <a:blip xmlns:r="http://schemas.openxmlformats.org/officeDocument/2006/relationships" r:embed="rId1" cstate="print"/>
        <a:stretch>
          <a:fillRect/>
        </a:stretch>
      </xdr:blipFill>
      <xdr:spPr>
        <a:xfrm>
          <a:off x="1914525" y="15097125"/>
          <a:ext cx="47625" cy="190500"/>
        </a:xfrm>
        <a:prstGeom prst="rect">
          <a:avLst/>
        </a:prstGeom>
        <a:noFill/>
      </xdr:spPr>
    </xdr:pic>
    <xdr:clientData fLocksWithSheet="0"/>
  </xdr:oneCellAnchor>
  <xdr:oneCellAnchor>
    <xdr:from>
      <xdr:col>1</xdr:col>
      <xdr:colOff>0</xdr:colOff>
      <xdr:row>48</xdr:row>
      <xdr:rowOff>0</xdr:rowOff>
    </xdr:from>
    <xdr:ext cx="47625" cy="190500"/>
    <xdr:pic>
      <xdr:nvPicPr>
        <xdr:cNvPr id="164" name="image163.png">
          <a:extLst>
            <a:ext uri="{FF2B5EF4-FFF2-40B4-BE49-F238E27FC236}">
              <a16:creationId xmlns:a16="http://schemas.microsoft.com/office/drawing/2014/main" id="{2549B893-819B-4202-9CEC-5ECE490989A8}"/>
            </a:ext>
          </a:extLst>
        </xdr:cNvPr>
        <xdr:cNvPicPr preferRelativeResize="0"/>
      </xdr:nvPicPr>
      <xdr:blipFill>
        <a:blip xmlns:r="http://schemas.openxmlformats.org/officeDocument/2006/relationships" r:embed="rId1" cstate="print"/>
        <a:stretch>
          <a:fillRect/>
        </a:stretch>
      </xdr:blipFill>
      <xdr:spPr>
        <a:xfrm>
          <a:off x="1914525" y="15097125"/>
          <a:ext cx="47625" cy="190500"/>
        </a:xfrm>
        <a:prstGeom prst="rect">
          <a:avLst/>
        </a:prstGeom>
        <a:noFill/>
      </xdr:spPr>
    </xdr:pic>
    <xdr:clientData fLocksWithSheet="0"/>
  </xdr:oneCellAnchor>
  <xdr:oneCellAnchor>
    <xdr:from>
      <xdr:col>1</xdr:col>
      <xdr:colOff>0</xdr:colOff>
      <xdr:row>48</xdr:row>
      <xdr:rowOff>0</xdr:rowOff>
    </xdr:from>
    <xdr:ext cx="47625" cy="190500"/>
    <xdr:pic>
      <xdr:nvPicPr>
        <xdr:cNvPr id="165" name="image164.png">
          <a:extLst>
            <a:ext uri="{FF2B5EF4-FFF2-40B4-BE49-F238E27FC236}">
              <a16:creationId xmlns:a16="http://schemas.microsoft.com/office/drawing/2014/main" id="{E48034FC-7EB0-4ADD-A796-6F79F9060BAD}"/>
            </a:ext>
          </a:extLst>
        </xdr:cNvPr>
        <xdr:cNvPicPr preferRelativeResize="0"/>
      </xdr:nvPicPr>
      <xdr:blipFill>
        <a:blip xmlns:r="http://schemas.openxmlformats.org/officeDocument/2006/relationships" r:embed="rId1" cstate="print"/>
        <a:stretch>
          <a:fillRect/>
        </a:stretch>
      </xdr:blipFill>
      <xdr:spPr>
        <a:xfrm>
          <a:off x="1914525" y="15097125"/>
          <a:ext cx="47625" cy="190500"/>
        </a:xfrm>
        <a:prstGeom prst="rect">
          <a:avLst/>
        </a:prstGeom>
        <a:noFill/>
      </xdr:spPr>
    </xdr:pic>
    <xdr:clientData fLocksWithSheet="0"/>
  </xdr:oneCellAnchor>
  <xdr:oneCellAnchor>
    <xdr:from>
      <xdr:col>1</xdr:col>
      <xdr:colOff>0</xdr:colOff>
      <xdr:row>48</xdr:row>
      <xdr:rowOff>0</xdr:rowOff>
    </xdr:from>
    <xdr:ext cx="47625" cy="190500"/>
    <xdr:pic>
      <xdr:nvPicPr>
        <xdr:cNvPr id="166" name="image165.png">
          <a:extLst>
            <a:ext uri="{FF2B5EF4-FFF2-40B4-BE49-F238E27FC236}">
              <a16:creationId xmlns:a16="http://schemas.microsoft.com/office/drawing/2014/main" id="{2433BE36-15B2-478A-806F-29C358A5AF39}"/>
            </a:ext>
          </a:extLst>
        </xdr:cNvPr>
        <xdr:cNvPicPr preferRelativeResize="0"/>
      </xdr:nvPicPr>
      <xdr:blipFill>
        <a:blip xmlns:r="http://schemas.openxmlformats.org/officeDocument/2006/relationships" r:embed="rId1" cstate="print"/>
        <a:stretch>
          <a:fillRect/>
        </a:stretch>
      </xdr:blipFill>
      <xdr:spPr>
        <a:xfrm>
          <a:off x="1914525" y="15097125"/>
          <a:ext cx="47625" cy="190500"/>
        </a:xfrm>
        <a:prstGeom prst="rect">
          <a:avLst/>
        </a:prstGeom>
        <a:noFill/>
      </xdr:spPr>
    </xdr:pic>
    <xdr:clientData fLocksWithSheet="0"/>
  </xdr:oneCellAnchor>
  <xdr:oneCellAnchor>
    <xdr:from>
      <xdr:col>1</xdr:col>
      <xdr:colOff>0</xdr:colOff>
      <xdr:row>48</xdr:row>
      <xdr:rowOff>0</xdr:rowOff>
    </xdr:from>
    <xdr:ext cx="47625" cy="190500"/>
    <xdr:pic>
      <xdr:nvPicPr>
        <xdr:cNvPr id="167" name="image166.png">
          <a:extLst>
            <a:ext uri="{FF2B5EF4-FFF2-40B4-BE49-F238E27FC236}">
              <a16:creationId xmlns:a16="http://schemas.microsoft.com/office/drawing/2014/main" id="{6E36A35A-F9D3-45AB-B225-F6747368690F}"/>
            </a:ext>
          </a:extLst>
        </xdr:cNvPr>
        <xdr:cNvPicPr preferRelativeResize="0"/>
      </xdr:nvPicPr>
      <xdr:blipFill>
        <a:blip xmlns:r="http://schemas.openxmlformats.org/officeDocument/2006/relationships" r:embed="rId1" cstate="print"/>
        <a:stretch>
          <a:fillRect/>
        </a:stretch>
      </xdr:blipFill>
      <xdr:spPr>
        <a:xfrm>
          <a:off x="1914525" y="15097125"/>
          <a:ext cx="47625" cy="190500"/>
        </a:xfrm>
        <a:prstGeom prst="rect">
          <a:avLst/>
        </a:prstGeom>
        <a:noFill/>
      </xdr:spPr>
    </xdr:pic>
    <xdr:clientData fLocksWithSheet="0"/>
  </xdr:oneCellAnchor>
  <xdr:oneCellAnchor>
    <xdr:from>
      <xdr:col>1</xdr:col>
      <xdr:colOff>0</xdr:colOff>
      <xdr:row>48</xdr:row>
      <xdr:rowOff>0</xdr:rowOff>
    </xdr:from>
    <xdr:ext cx="47625" cy="190500"/>
    <xdr:pic>
      <xdr:nvPicPr>
        <xdr:cNvPr id="168" name="image167.png">
          <a:extLst>
            <a:ext uri="{FF2B5EF4-FFF2-40B4-BE49-F238E27FC236}">
              <a16:creationId xmlns:a16="http://schemas.microsoft.com/office/drawing/2014/main" id="{8B96F36B-CA14-47A9-841B-B6BCFE1424B5}"/>
            </a:ext>
          </a:extLst>
        </xdr:cNvPr>
        <xdr:cNvPicPr preferRelativeResize="0"/>
      </xdr:nvPicPr>
      <xdr:blipFill>
        <a:blip xmlns:r="http://schemas.openxmlformats.org/officeDocument/2006/relationships" r:embed="rId1" cstate="print"/>
        <a:stretch>
          <a:fillRect/>
        </a:stretch>
      </xdr:blipFill>
      <xdr:spPr>
        <a:xfrm>
          <a:off x="1914525" y="15097125"/>
          <a:ext cx="47625" cy="190500"/>
        </a:xfrm>
        <a:prstGeom prst="rect">
          <a:avLst/>
        </a:prstGeom>
        <a:noFill/>
      </xdr:spPr>
    </xdr:pic>
    <xdr:clientData fLocksWithSheet="0"/>
  </xdr:oneCellAnchor>
  <xdr:oneCellAnchor>
    <xdr:from>
      <xdr:col>1</xdr:col>
      <xdr:colOff>0</xdr:colOff>
      <xdr:row>48</xdr:row>
      <xdr:rowOff>0</xdr:rowOff>
    </xdr:from>
    <xdr:ext cx="47625" cy="190500"/>
    <xdr:pic>
      <xdr:nvPicPr>
        <xdr:cNvPr id="169" name="image168.png">
          <a:extLst>
            <a:ext uri="{FF2B5EF4-FFF2-40B4-BE49-F238E27FC236}">
              <a16:creationId xmlns:a16="http://schemas.microsoft.com/office/drawing/2014/main" id="{78AB7157-991C-4740-8F91-AE5FAAD81273}"/>
            </a:ext>
          </a:extLst>
        </xdr:cNvPr>
        <xdr:cNvPicPr preferRelativeResize="0"/>
      </xdr:nvPicPr>
      <xdr:blipFill>
        <a:blip xmlns:r="http://schemas.openxmlformats.org/officeDocument/2006/relationships" r:embed="rId1" cstate="print"/>
        <a:stretch>
          <a:fillRect/>
        </a:stretch>
      </xdr:blipFill>
      <xdr:spPr>
        <a:xfrm>
          <a:off x="1914525" y="15097125"/>
          <a:ext cx="47625" cy="190500"/>
        </a:xfrm>
        <a:prstGeom prst="rect">
          <a:avLst/>
        </a:prstGeom>
        <a:noFill/>
      </xdr:spPr>
    </xdr:pic>
    <xdr:clientData fLocksWithSheet="0"/>
  </xdr:oneCellAnchor>
  <xdr:oneCellAnchor>
    <xdr:from>
      <xdr:col>1</xdr:col>
      <xdr:colOff>0</xdr:colOff>
      <xdr:row>48</xdr:row>
      <xdr:rowOff>0</xdr:rowOff>
    </xdr:from>
    <xdr:ext cx="47625" cy="190500"/>
    <xdr:pic>
      <xdr:nvPicPr>
        <xdr:cNvPr id="170" name="image169.png">
          <a:extLst>
            <a:ext uri="{FF2B5EF4-FFF2-40B4-BE49-F238E27FC236}">
              <a16:creationId xmlns:a16="http://schemas.microsoft.com/office/drawing/2014/main" id="{1BCE469B-C956-4395-B592-65EEB9AAB009}"/>
            </a:ext>
          </a:extLst>
        </xdr:cNvPr>
        <xdr:cNvPicPr preferRelativeResize="0"/>
      </xdr:nvPicPr>
      <xdr:blipFill>
        <a:blip xmlns:r="http://schemas.openxmlformats.org/officeDocument/2006/relationships" r:embed="rId1" cstate="print"/>
        <a:stretch>
          <a:fillRect/>
        </a:stretch>
      </xdr:blipFill>
      <xdr:spPr>
        <a:xfrm>
          <a:off x="1914525" y="15097125"/>
          <a:ext cx="47625" cy="190500"/>
        </a:xfrm>
        <a:prstGeom prst="rect">
          <a:avLst/>
        </a:prstGeom>
        <a:noFill/>
      </xdr:spPr>
    </xdr:pic>
    <xdr:clientData fLocksWithSheet="0"/>
  </xdr:oneCellAnchor>
  <xdr:oneCellAnchor>
    <xdr:from>
      <xdr:col>1</xdr:col>
      <xdr:colOff>0</xdr:colOff>
      <xdr:row>48</xdr:row>
      <xdr:rowOff>0</xdr:rowOff>
    </xdr:from>
    <xdr:ext cx="47625" cy="190500"/>
    <xdr:pic>
      <xdr:nvPicPr>
        <xdr:cNvPr id="171" name="image170.png">
          <a:extLst>
            <a:ext uri="{FF2B5EF4-FFF2-40B4-BE49-F238E27FC236}">
              <a16:creationId xmlns:a16="http://schemas.microsoft.com/office/drawing/2014/main" id="{1D5B19BF-59FE-4ABC-B86C-9CC6B49C2208}"/>
            </a:ext>
          </a:extLst>
        </xdr:cNvPr>
        <xdr:cNvPicPr preferRelativeResize="0"/>
      </xdr:nvPicPr>
      <xdr:blipFill>
        <a:blip xmlns:r="http://schemas.openxmlformats.org/officeDocument/2006/relationships" r:embed="rId1" cstate="print"/>
        <a:stretch>
          <a:fillRect/>
        </a:stretch>
      </xdr:blipFill>
      <xdr:spPr>
        <a:xfrm>
          <a:off x="1914525" y="15097125"/>
          <a:ext cx="47625" cy="190500"/>
        </a:xfrm>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oneCellAnchor>
    <xdr:from>
      <xdr:col>0</xdr:col>
      <xdr:colOff>38100</xdr:colOff>
      <xdr:row>0</xdr:row>
      <xdr:rowOff>123825</xdr:rowOff>
    </xdr:from>
    <xdr:ext cx="1362075" cy="1257300"/>
    <xdr:pic>
      <xdr:nvPicPr>
        <xdr:cNvPr id="2" name="image171.pn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15</xdr:col>
      <xdr:colOff>561975</xdr:colOff>
      <xdr:row>1</xdr:row>
      <xdr:rowOff>9525</xdr:rowOff>
    </xdr:from>
    <xdr:ext cx="1162050" cy="1162050"/>
    <xdr:pic>
      <xdr:nvPicPr>
        <xdr:cNvPr id="3" name="image172.jpg">
          <a:extLst>
            <a:ext uri="{FF2B5EF4-FFF2-40B4-BE49-F238E27FC236}">
              <a16:creationId xmlns:a16="http://schemas.microsoft.com/office/drawing/2014/main" id="{00000000-0008-0000-01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4" name="image173.png">
          <a:extLst>
            <a:ext uri="{FF2B5EF4-FFF2-40B4-BE49-F238E27FC236}">
              <a16:creationId xmlns:a16="http://schemas.microsoft.com/office/drawing/2014/main" id="{00000000-0008-0000-0100-00000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5" name="image174.png">
          <a:extLst>
            <a:ext uri="{FF2B5EF4-FFF2-40B4-BE49-F238E27FC236}">
              <a16:creationId xmlns:a16="http://schemas.microsoft.com/office/drawing/2014/main" id="{00000000-0008-0000-0100-000005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6" name="image175.png">
          <a:extLst>
            <a:ext uri="{FF2B5EF4-FFF2-40B4-BE49-F238E27FC236}">
              <a16:creationId xmlns:a16="http://schemas.microsoft.com/office/drawing/2014/main" id="{00000000-0008-0000-0100-000006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76225"/>
    <xdr:pic>
      <xdr:nvPicPr>
        <xdr:cNvPr id="7" name="image176.png">
          <a:extLst>
            <a:ext uri="{FF2B5EF4-FFF2-40B4-BE49-F238E27FC236}">
              <a16:creationId xmlns:a16="http://schemas.microsoft.com/office/drawing/2014/main" id="{00000000-0008-0000-0100-000007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8" name="image177.png">
          <a:extLst>
            <a:ext uri="{FF2B5EF4-FFF2-40B4-BE49-F238E27FC236}">
              <a16:creationId xmlns:a16="http://schemas.microsoft.com/office/drawing/2014/main" id="{00000000-0008-0000-0100-000008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9" name="image178.png">
          <a:extLst>
            <a:ext uri="{FF2B5EF4-FFF2-40B4-BE49-F238E27FC236}">
              <a16:creationId xmlns:a16="http://schemas.microsoft.com/office/drawing/2014/main" id="{00000000-0008-0000-0100-000009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00025"/>
    <xdr:pic>
      <xdr:nvPicPr>
        <xdr:cNvPr id="10" name="image179.png">
          <a:extLst>
            <a:ext uri="{FF2B5EF4-FFF2-40B4-BE49-F238E27FC236}">
              <a16:creationId xmlns:a16="http://schemas.microsoft.com/office/drawing/2014/main" id="{00000000-0008-0000-0100-00000A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11" name="image180.png">
          <a:extLst>
            <a:ext uri="{FF2B5EF4-FFF2-40B4-BE49-F238E27FC236}">
              <a16:creationId xmlns:a16="http://schemas.microsoft.com/office/drawing/2014/main" id="{00000000-0008-0000-0100-00000B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12" name="image181.png">
          <a:extLst>
            <a:ext uri="{FF2B5EF4-FFF2-40B4-BE49-F238E27FC236}">
              <a16:creationId xmlns:a16="http://schemas.microsoft.com/office/drawing/2014/main" id="{00000000-0008-0000-0100-00000C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13" name="image182.png">
          <a:extLst>
            <a:ext uri="{FF2B5EF4-FFF2-40B4-BE49-F238E27FC236}">
              <a16:creationId xmlns:a16="http://schemas.microsoft.com/office/drawing/2014/main" id="{00000000-0008-0000-0100-00000D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14" name="image183.png">
          <a:extLst>
            <a:ext uri="{FF2B5EF4-FFF2-40B4-BE49-F238E27FC236}">
              <a16:creationId xmlns:a16="http://schemas.microsoft.com/office/drawing/2014/main" id="{00000000-0008-0000-0100-00000E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15" name="image184.png">
          <a:extLst>
            <a:ext uri="{FF2B5EF4-FFF2-40B4-BE49-F238E27FC236}">
              <a16:creationId xmlns:a16="http://schemas.microsoft.com/office/drawing/2014/main" id="{00000000-0008-0000-0100-00000F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16" name="image185.png">
          <a:extLst>
            <a:ext uri="{FF2B5EF4-FFF2-40B4-BE49-F238E27FC236}">
              <a16:creationId xmlns:a16="http://schemas.microsoft.com/office/drawing/2014/main" id="{00000000-0008-0000-0100-000010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17" name="image186.png">
          <a:extLst>
            <a:ext uri="{FF2B5EF4-FFF2-40B4-BE49-F238E27FC236}">
              <a16:creationId xmlns:a16="http://schemas.microsoft.com/office/drawing/2014/main" id="{00000000-0008-0000-0100-000011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18" name="image187.png">
          <a:extLst>
            <a:ext uri="{FF2B5EF4-FFF2-40B4-BE49-F238E27FC236}">
              <a16:creationId xmlns:a16="http://schemas.microsoft.com/office/drawing/2014/main" id="{00000000-0008-0000-0100-000012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76225"/>
    <xdr:pic>
      <xdr:nvPicPr>
        <xdr:cNvPr id="19" name="image188.png">
          <a:extLst>
            <a:ext uri="{FF2B5EF4-FFF2-40B4-BE49-F238E27FC236}">
              <a16:creationId xmlns:a16="http://schemas.microsoft.com/office/drawing/2014/main" id="{00000000-0008-0000-0100-000013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20" name="image189.png">
          <a:extLst>
            <a:ext uri="{FF2B5EF4-FFF2-40B4-BE49-F238E27FC236}">
              <a16:creationId xmlns:a16="http://schemas.microsoft.com/office/drawing/2014/main" id="{00000000-0008-0000-0100-00001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21" name="image190.png">
          <a:extLst>
            <a:ext uri="{FF2B5EF4-FFF2-40B4-BE49-F238E27FC236}">
              <a16:creationId xmlns:a16="http://schemas.microsoft.com/office/drawing/2014/main" id="{00000000-0008-0000-0100-000015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22" name="image191.png">
          <a:extLst>
            <a:ext uri="{FF2B5EF4-FFF2-40B4-BE49-F238E27FC236}">
              <a16:creationId xmlns:a16="http://schemas.microsoft.com/office/drawing/2014/main" id="{00000000-0008-0000-0100-000016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23" name="image192.png">
          <a:extLst>
            <a:ext uri="{FF2B5EF4-FFF2-40B4-BE49-F238E27FC236}">
              <a16:creationId xmlns:a16="http://schemas.microsoft.com/office/drawing/2014/main" id="{00000000-0008-0000-0100-000017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24" name="image193.png">
          <a:extLst>
            <a:ext uri="{FF2B5EF4-FFF2-40B4-BE49-F238E27FC236}">
              <a16:creationId xmlns:a16="http://schemas.microsoft.com/office/drawing/2014/main" id="{00000000-0008-0000-0100-000018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25" name="image194.png">
          <a:extLst>
            <a:ext uri="{FF2B5EF4-FFF2-40B4-BE49-F238E27FC236}">
              <a16:creationId xmlns:a16="http://schemas.microsoft.com/office/drawing/2014/main" id="{00000000-0008-0000-0100-000019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38125"/>
    <xdr:pic>
      <xdr:nvPicPr>
        <xdr:cNvPr id="26" name="image195.png">
          <a:extLst>
            <a:ext uri="{FF2B5EF4-FFF2-40B4-BE49-F238E27FC236}">
              <a16:creationId xmlns:a16="http://schemas.microsoft.com/office/drawing/2014/main" id="{00000000-0008-0000-0100-00001A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27" name="image196.png">
          <a:extLst>
            <a:ext uri="{FF2B5EF4-FFF2-40B4-BE49-F238E27FC236}">
              <a16:creationId xmlns:a16="http://schemas.microsoft.com/office/drawing/2014/main" id="{00000000-0008-0000-0100-00001B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28" name="image197.png">
          <a:extLst>
            <a:ext uri="{FF2B5EF4-FFF2-40B4-BE49-F238E27FC236}">
              <a16:creationId xmlns:a16="http://schemas.microsoft.com/office/drawing/2014/main" id="{00000000-0008-0000-0100-00001C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29" name="image198.png">
          <a:extLst>
            <a:ext uri="{FF2B5EF4-FFF2-40B4-BE49-F238E27FC236}">
              <a16:creationId xmlns:a16="http://schemas.microsoft.com/office/drawing/2014/main" id="{00000000-0008-0000-0100-00001D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30" name="image199.png">
          <a:extLst>
            <a:ext uri="{FF2B5EF4-FFF2-40B4-BE49-F238E27FC236}">
              <a16:creationId xmlns:a16="http://schemas.microsoft.com/office/drawing/2014/main" id="{00000000-0008-0000-0100-00001E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31" name="image200.png">
          <a:extLst>
            <a:ext uri="{FF2B5EF4-FFF2-40B4-BE49-F238E27FC236}">
              <a16:creationId xmlns:a16="http://schemas.microsoft.com/office/drawing/2014/main" id="{00000000-0008-0000-0100-00001F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80975"/>
    <xdr:pic>
      <xdr:nvPicPr>
        <xdr:cNvPr id="32" name="image201.png">
          <a:extLst>
            <a:ext uri="{FF2B5EF4-FFF2-40B4-BE49-F238E27FC236}">
              <a16:creationId xmlns:a16="http://schemas.microsoft.com/office/drawing/2014/main" id="{00000000-0008-0000-0100-000020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33" name="image202.png">
          <a:extLst>
            <a:ext uri="{FF2B5EF4-FFF2-40B4-BE49-F238E27FC236}">
              <a16:creationId xmlns:a16="http://schemas.microsoft.com/office/drawing/2014/main" id="{00000000-0008-0000-0100-000021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34" name="image203.png">
          <a:extLst>
            <a:ext uri="{FF2B5EF4-FFF2-40B4-BE49-F238E27FC236}">
              <a16:creationId xmlns:a16="http://schemas.microsoft.com/office/drawing/2014/main" id="{00000000-0008-0000-0100-000022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35" name="image204.png">
          <a:extLst>
            <a:ext uri="{FF2B5EF4-FFF2-40B4-BE49-F238E27FC236}">
              <a16:creationId xmlns:a16="http://schemas.microsoft.com/office/drawing/2014/main" id="{00000000-0008-0000-0100-000023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36" name="image205.png">
          <a:extLst>
            <a:ext uri="{FF2B5EF4-FFF2-40B4-BE49-F238E27FC236}">
              <a16:creationId xmlns:a16="http://schemas.microsoft.com/office/drawing/2014/main" id="{00000000-0008-0000-0100-00002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37" name="image206.png">
          <a:extLst>
            <a:ext uri="{FF2B5EF4-FFF2-40B4-BE49-F238E27FC236}">
              <a16:creationId xmlns:a16="http://schemas.microsoft.com/office/drawing/2014/main" id="{00000000-0008-0000-0100-000025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38" name="image207.png">
          <a:extLst>
            <a:ext uri="{FF2B5EF4-FFF2-40B4-BE49-F238E27FC236}">
              <a16:creationId xmlns:a16="http://schemas.microsoft.com/office/drawing/2014/main" id="{00000000-0008-0000-0100-000026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39" name="image208.png">
          <a:extLst>
            <a:ext uri="{FF2B5EF4-FFF2-40B4-BE49-F238E27FC236}">
              <a16:creationId xmlns:a16="http://schemas.microsoft.com/office/drawing/2014/main" id="{00000000-0008-0000-0100-000027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40" name="image209.png">
          <a:extLst>
            <a:ext uri="{FF2B5EF4-FFF2-40B4-BE49-F238E27FC236}">
              <a16:creationId xmlns:a16="http://schemas.microsoft.com/office/drawing/2014/main" id="{00000000-0008-0000-0100-000028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41" name="image210.png">
          <a:extLst>
            <a:ext uri="{FF2B5EF4-FFF2-40B4-BE49-F238E27FC236}">
              <a16:creationId xmlns:a16="http://schemas.microsoft.com/office/drawing/2014/main" id="{00000000-0008-0000-0100-000029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42" name="image211.png">
          <a:extLst>
            <a:ext uri="{FF2B5EF4-FFF2-40B4-BE49-F238E27FC236}">
              <a16:creationId xmlns:a16="http://schemas.microsoft.com/office/drawing/2014/main" id="{00000000-0008-0000-0100-00002A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43" name="image212.png">
          <a:extLst>
            <a:ext uri="{FF2B5EF4-FFF2-40B4-BE49-F238E27FC236}">
              <a16:creationId xmlns:a16="http://schemas.microsoft.com/office/drawing/2014/main" id="{00000000-0008-0000-0100-00002B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44" name="image213.png">
          <a:extLst>
            <a:ext uri="{FF2B5EF4-FFF2-40B4-BE49-F238E27FC236}">
              <a16:creationId xmlns:a16="http://schemas.microsoft.com/office/drawing/2014/main" id="{00000000-0008-0000-0100-00002C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45" name="image214.png">
          <a:extLst>
            <a:ext uri="{FF2B5EF4-FFF2-40B4-BE49-F238E27FC236}">
              <a16:creationId xmlns:a16="http://schemas.microsoft.com/office/drawing/2014/main" id="{00000000-0008-0000-0100-00002D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46" name="image215.png">
          <a:extLst>
            <a:ext uri="{FF2B5EF4-FFF2-40B4-BE49-F238E27FC236}">
              <a16:creationId xmlns:a16="http://schemas.microsoft.com/office/drawing/2014/main" id="{00000000-0008-0000-0100-00002E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38125"/>
    <xdr:pic>
      <xdr:nvPicPr>
        <xdr:cNvPr id="47" name="image216.png">
          <a:extLst>
            <a:ext uri="{FF2B5EF4-FFF2-40B4-BE49-F238E27FC236}">
              <a16:creationId xmlns:a16="http://schemas.microsoft.com/office/drawing/2014/main" id="{00000000-0008-0000-0100-00002F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48" name="image217.png">
          <a:extLst>
            <a:ext uri="{FF2B5EF4-FFF2-40B4-BE49-F238E27FC236}">
              <a16:creationId xmlns:a16="http://schemas.microsoft.com/office/drawing/2014/main" id="{00000000-0008-0000-0100-000030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49" name="image218.png">
          <a:extLst>
            <a:ext uri="{FF2B5EF4-FFF2-40B4-BE49-F238E27FC236}">
              <a16:creationId xmlns:a16="http://schemas.microsoft.com/office/drawing/2014/main" id="{00000000-0008-0000-0100-000031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50" name="image219.png">
          <a:extLst>
            <a:ext uri="{FF2B5EF4-FFF2-40B4-BE49-F238E27FC236}">
              <a16:creationId xmlns:a16="http://schemas.microsoft.com/office/drawing/2014/main" id="{00000000-0008-0000-0100-000032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51" name="image220.png">
          <a:extLst>
            <a:ext uri="{FF2B5EF4-FFF2-40B4-BE49-F238E27FC236}">
              <a16:creationId xmlns:a16="http://schemas.microsoft.com/office/drawing/2014/main" id="{00000000-0008-0000-0100-000033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52" name="image221.png">
          <a:extLst>
            <a:ext uri="{FF2B5EF4-FFF2-40B4-BE49-F238E27FC236}">
              <a16:creationId xmlns:a16="http://schemas.microsoft.com/office/drawing/2014/main" id="{00000000-0008-0000-0100-00003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80975"/>
    <xdr:pic>
      <xdr:nvPicPr>
        <xdr:cNvPr id="53" name="image222.png">
          <a:extLst>
            <a:ext uri="{FF2B5EF4-FFF2-40B4-BE49-F238E27FC236}">
              <a16:creationId xmlns:a16="http://schemas.microsoft.com/office/drawing/2014/main" id="{00000000-0008-0000-0100-000035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54" name="image223.png">
          <a:extLst>
            <a:ext uri="{FF2B5EF4-FFF2-40B4-BE49-F238E27FC236}">
              <a16:creationId xmlns:a16="http://schemas.microsoft.com/office/drawing/2014/main" id="{00000000-0008-0000-0100-000036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55" name="image224.png">
          <a:extLst>
            <a:ext uri="{FF2B5EF4-FFF2-40B4-BE49-F238E27FC236}">
              <a16:creationId xmlns:a16="http://schemas.microsoft.com/office/drawing/2014/main" id="{00000000-0008-0000-0100-000037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56" name="image225.png">
          <a:extLst>
            <a:ext uri="{FF2B5EF4-FFF2-40B4-BE49-F238E27FC236}">
              <a16:creationId xmlns:a16="http://schemas.microsoft.com/office/drawing/2014/main" id="{00000000-0008-0000-0100-000038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57" name="image226.png">
          <a:extLst>
            <a:ext uri="{FF2B5EF4-FFF2-40B4-BE49-F238E27FC236}">
              <a16:creationId xmlns:a16="http://schemas.microsoft.com/office/drawing/2014/main" id="{00000000-0008-0000-0100-000039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58" name="image227.png">
          <a:extLst>
            <a:ext uri="{FF2B5EF4-FFF2-40B4-BE49-F238E27FC236}">
              <a16:creationId xmlns:a16="http://schemas.microsoft.com/office/drawing/2014/main" id="{00000000-0008-0000-0100-00003A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59" name="image228.png">
          <a:extLst>
            <a:ext uri="{FF2B5EF4-FFF2-40B4-BE49-F238E27FC236}">
              <a16:creationId xmlns:a16="http://schemas.microsoft.com/office/drawing/2014/main" id="{00000000-0008-0000-0100-00003B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60" name="image229.png">
          <a:extLst>
            <a:ext uri="{FF2B5EF4-FFF2-40B4-BE49-F238E27FC236}">
              <a16:creationId xmlns:a16="http://schemas.microsoft.com/office/drawing/2014/main" id="{00000000-0008-0000-0100-00003C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61" name="image230.png">
          <a:extLst>
            <a:ext uri="{FF2B5EF4-FFF2-40B4-BE49-F238E27FC236}">
              <a16:creationId xmlns:a16="http://schemas.microsoft.com/office/drawing/2014/main" id="{00000000-0008-0000-0100-00003D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62" name="image231.png">
          <a:extLst>
            <a:ext uri="{FF2B5EF4-FFF2-40B4-BE49-F238E27FC236}">
              <a16:creationId xmlns:a16="http://schemas.microsoft.com/office/drawing/2014/main" id="{00000000-0008-0000-0100-00003E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38125"/>
    <xdr:pic>
      <xdr:nvPicPr>
        <xdr:cNvPr id="63" name="image232.png">
          <a:extLst>
            <a:ext uri="{FF2B5EF4-FFF2-40B4-BE49-F238E27FC236}">
              <a16:creationId xmlns:a16="http://schemas.microsoft.com/office/drawing/2014/main" id="{00000000-0008-0000-0100-00003F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64" name="image233.png">
          <a:extLst>
            <a:ext uri="{FF2B5EF4-FFF2-40B4-BE49-F238E27FC236}">
              <a16:creationId xmlns:a16="http://schemas.microsoft.com/office/drawing/2014/main" id="{00000000-0008-0000-0100-000040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65" name="image234.png">
          <a:extLst>
            <a:ext uri="{FF2B5EF4-FFF2-40B4-BE49-F238E27FC236}">
              <a16:creationId xmlns:a16="http://schemas.microsoft.com/office/drawing/2014/main" id="{00000000-0008-0000-0100-000041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66" name="image235.png">
          <a:extLst>
            <a:ext uri="{FF2B5EF4-FFF2-40B4-BE49-F238E27FC236}">
              <a16:creationId xmlns:a16="http://schemas.microsoft.com/office/drawing/2014/main" id="{00000000-0008-0000-0100-000042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67" name="image236.png">
          <a:extLst>
            <a:ext uri="{FF2B5EF4-FFF2-40B4-BE49-F238E27FC236}">
              <a16:creationId xmlns:a16="http://schemas.microsoft.com/office/drawing/2014/main" id="{00000000-0008-0000-0100-000043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68" name="image237.png">
          <a:extLst>
            <a:ext uri="{FF2B5EF4-FFF2-40B4-BE49-F238E27FC236}">
              <a16:creationId xmlns:a16="http://schemas.microsoft.com/office/drawing/2014/main" id="{00000000-0008-0000-0100-00004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69" name="image238.png">
          <a:extLst>
            <a:ext uri="{FF2B5EF4-FFF2-40B4-BE49-F238E27FC236}">
              <a16:creationId xmlns:a16="http://schemas.microsoft.com/office/drawing/2014/main" id="{00000000-0008-0000-0100-000045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70" name="image239.png">
          <a:extLst>
            <a:ext uri="{FF2B5EF4-FFF2-40B4-BE49-F238E27FC236}">
              <a16:creationId xmlns:a16="http://schemas.microsoft.com/office/drawing/2014/main" id="{00000000-0008-0000-0100-000046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71" name="image240.png">
          <a:extLst>
            <a:ext uri="{FF2B5EF4-FFF2-40B4-BE49-F238E27FC236}">
              <a16:creationId xmlns:a16="http://schemas.microsoft.com/office/drawing/2014/main" id="{00000000-0008-0000-0100-000047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72" name="image241.png">
          <a:extLst>
            <a:ext uri="{FF2B5EF4-FFF2-40B4-BE49-F238E27FC236}">
              <a16:creationId xmlns:a16="http://schemas.microsoft.com/office/drawing/2014/main" id="{00000000-0008-0000-0100-000048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73" name="image242.png">
          <a:extLst>
            <a:ext uri="{FF2B5EF4-FFF2-40B4-BE49-F238E27FC236}">
              <a16:creationId xmlns:a16="http://schemas.microsoft.com/office/drawing/2014/main" id="{00000000-0008-0000-0100-000049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38125"/>
    <xdr:pic>
      <xdr:nvPicPr>
        <xdr:cNvPr id="74" name="image243.png">
          <a:extLst>
            <a:ext uri="{FF2B5EF4-FFF2-40B4-BE49-F238E27FC236}">
              <a16:creationId xmlns:a16="http://schemas.microsoft.com/office/drawing/2014/main" id="{00000000-0008-0000-0100-00004A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75" name="image244.png">
          <a:extLst>
            <a:ext uri="{FF2B5EF4-FFF2-40B4-BE49-F238E27FC236}">
              <a16:creationId xmlns:a16="http://schemas.microsoft.com/office/drawing/2014/main" id="{00000000-0008-0000-0100-00004B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76" name="image245.png">
          <a:extLst>
            <a:ext uri="{FF2B5EF4-FFF2-40B4-BE49-F238E27FC236}">
              <a16:creationId xmlns:a16="http://schemas.microsoft.com/office/drawing/2014/main" id="{00000000-0008-0000-0100-00004C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77" name="image246.png">
          <a:extLst>
            <a:ext uri="{FF2B5EF4-FFF2-40B4-BE49-F238E27FC236}">
              <a16:creationId xmlns:a16="http://schemas.microsoft.com/office/drawing/2014/main" id="{00000000-0008-0000-0100-00004D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76225"/>
    <xdr:pic>
      <xdr:nvPicPr>
        <xdr:cNvPr id="78" name="image247.png">
          <a:extLst>
            <a:ext uri="{FF2B5EF4-FFF2-40B4-BE49-F238E27FC236}">
              <a16:creationId xmlns:a16="http://schemas.microsoft.com/office/drawing/2014/main" id="{00000000-0008-0000-0100-00004E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79" name="image248.png">
          <a:extLst>
            <a:ext uri="{FF2B5EF4-FFF2-40B4-BE49-F238E27FC236}">
              <a16:creationId xmlns:a16="http://schemas.microsoft.com/office/drawing/2014/main" id="{00000000-0008-0000-0100-00004F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80" name="image249.png">
          <a:extLst>
            <a:ext uri="{FF2B5EF4-FFF2-40B4-BE49-F238E27FC236}">
              <a16:creationId xmlns:a16="http://schemas.microsoft.com/office/drawing/2014/main" id="{00000000-0008-0000-0100-000050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00025"/>
    <xdr:pic>
      <xdr:nvPicPr>
        <xdr:cNvPr id="81" name="image250.png">
          <a:extLst>
            <a:ext uri="{FF2B5EF4-FFF2-40B4-BE49-F238E27FC236}">
              <a16:creationId xmlns:a16="http://schemas.microsoft.com/office/drawing/2014/main" id="{00000000-0008-0000-0100-000051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82" name="image251.png">
          <a:extLst>
            <a:ext uri="{FF2B5EF4-FFF2-40B4-BE49-F238E27FC236}">
              <a16:creationId xmlns:a16="http://schemas.microsoft.com/office/drawing/2014/main" id="{00000000-0008-0000-0100-000052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83" name="image252.png">
          <a:extLst>
            <a:ext uri="{FF2B5EF4-FFF2-40B4-BE49-F238E27FC236}">
              <a16:creationId xmlns:a16="http://schemas.microsoft.com/office/drawing/2014/main" id="{00000000-0008-0000-0100-000053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84" name="image253.png">
          <a:extLst>
            <a:ext uri="{FF2B5EF4-FFF2-40B4-BE49-F238E27FC236}">
              <a16:creationId xmlns:a16="http://schemas.microsoft.com/office/drawing/2014/main" id="{00000000-0008-0000-0100-00005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85" name="image254.png">
          <a:extLst>
            <a:ext uri="{FF2B5EF4-FFF2-40B4-BE49-F238E27FC236}">
              <a16:creationId xmlns:a16="http://schemas.microsoft.com/office/drawing/2014/main" id="{00000000-0008-0000-0100-000055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86" name="image255.png">
          <a:extLst>
            <a:ext uri="{FF2B5EF4-FFF2-40B4-BE49-F238E27FC236}">
              <a16:creationId xmlns:a16="http://schemas.microsoft.com/office/drawing/2014/main" id="{00000000-0008-0000-0100-000056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87" name="image256.png">
          <a:extLst>
            <a:ext uri="{FF2B5EF4-FFF2-40B4-BE49-F238E27FC236}">
              <a16:creationId xmlns:a16="http://schemas.microsoft.com/office/drawing/2014/main" id="{00000000-0008-0000-0100-000057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88" name="image257.png">
          <a:extLst>
            <a:ext uri="{FF2B5EF4-FFF2-40B4-BE49-F238E27FC236}">
              <a16:creationId xmlns:a16="http://schemas.microsoft.com/office/drawing/2014/main" id="{00000000-0008-0000-0100-000058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89" name="image258.png">
          <a:extLst>
            <a:ext uri="{FF2B5EF4-FFF2-40B4-BE49-F238E27FC236}">
              <a16:creationId xmlns:a16="http://schemas.microsoft.com/office/drawing/2014/main" id="{00000000-0008-0000-0100-000059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76225"/>
    <xdr:pic>
      <xdr:nvPicPr>
        <xdr:cNvPr id="90" name="image259.png">
          <a:extLst>
            <a:ext uri="{FF2B5EF4-FFF2-40B4-BE49-F238E27FC236}">
              <a16:creationId xmlns:a16="http://schemas.microsoft.com/office/drawing/2014/main" id="{00000000-0008-0000-0100-00005A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91" name="image260.png">
          <a:extLst>
            <a:ext uri="{FF2B5EF4-FFF2-40B4-BE49-F238E27FC236}">
              <a16:creationId xmlns:a16="http://schemas.microsoft.com/office/drawing/2014/main" id="{00000000-0008-0000-0100-00005B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92" name="image261.png">
          <a:extLst>
            <a:ext uri="{FF2B5EF4-FFF2-40B4-BE49-F238E27FC236}">
              <a16:creationId xmlns:a16="http://schemas.microsoft.com/office/drawing/2014/main" id="{00000000-0008-0000-0100-00005C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93" name="image262.png">
          <a:extLst>
            <a:ext uri="{FF2B5EF4-FFF2-40B4-BE49-F238E27FC236}">
              <a16:creationId xmlns:a16="http://schemas.microsoft.com/office/drawing/2014/main" id="{00000000-0008-0000-0100-00005D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94" name="image263.png">
          <a:extLst>
            <a:ext uri="{FF2B5EF4-FFF2-40B4-BE49-F238E27FC236}">
              <a16:creationId xmlns:a16="http://schemas.microsoft.com/office/drawing/2014/main" id="{00000000-0008-0000-0100-00005E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95" name="image264.png">
          <a:extLst>
            <a:ext uri="{FF2B5EF4-FFF2-40B4-BE49-F238E27FC236}">
              <a16:creationId xmlns:a16="http://schemas.microsoft.com/office/drawing/2014/main" id="{00000000-0008-0000-0100-00005F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96" name="image265.png">
          <a:extLst>
            <a:ext uri="{FF2B5EF4-FFF2-40B4-BE49-F238E27FC236}">
              <a16:creationId xmlns:a16="http://schemas.microsoft.com/office/drawing/2014/main" id="{00000000-0008-0000-0100-000060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38125"/>
    <xdr:pic>
      <xdr:nvPicPr>
        <xdr:cNvPr id="97" name="image266.png">
          <a:extLst>
            <a:ext uri="{FF2B5EF4-FFF2-40B4-BE49-F238E27FC236}">
              <a16:creationId xmlns:a16="http://schemas.microsoft.com/office/drawing/2014/main" id="{00000000-0008-0000-0100-000061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98" name="image267.png">
          <a:extLst>
            <a:ext uri="{FF2B5EF4-FFF2-40B4-BE49-F238E27FC236}">
              <a16:creationId xmlns:a16="http://schemas.microsoft.com/office/drawing/2014/main" id="{00000000-0008-0000-0100-000062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99" name="image268.png">
          <a:extLst>
            <a:ext uri="{FF2B5EF4-FFF2-40B4-BE49-F238E27FC236}">
              <a16:creationId xmlns:a16="http://schemas.microsoft.com/office/drawing/2014/main" id="{00000000-0008-0000-0100-000063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00" name="image269.png">
          <a:extLst>
            <a:ext uri="{FF2B5EF4-FFF2-40B4-BE49-F238E27FC236}">
              <a16:creationId xmlns:a16="http://schemas.microsoft.com/office/drawing/2014/main" id="{00000000-0008-0000-0100-00006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01" name="image270.png">
          <a:extLst>
            <a:ext uri="{FF2B5EF4-FFF2-40B4-BE49-F238E27FC236}">
              <a16:creationId xmlns:a16="http://schemas.microsoft.com/office/drawing/2014/main" id="{00000000-0008-0000-0100-000065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02" name="image271.png">
          <a:extLst>
            <a:ext uri="{FF2B5EF4-FFF2-40B4-BE49-F238E27FC236}">
              <a16:creationId xmlns:a16="http://schemas.microsoft.com/office/drawing/2014/main" id="{00000000-0008-0000-0100-000066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80975"/>
    <xdr:pic>
      <xdr:nvPicPr>
        <xdr:cNvPr id="103" name="image272.png">
          <a:extLst>
            <a:ext uri="{FF2B5EF4-FFF2-40B4-BE49-F238E27FC236}">
              <a16:creationId xmlns:a16="http://schemas.microsoft.com/office/drawing/2014/main" id="{00000000-0008-0000-0100-000067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04" name="image273.png">
          <a:extLst>
            <a:ext uri="{FF2B5EF4-FFF2-40B4-BE49-F238E27FC236}">
              <a16:creationId xmlns:a16="http://schemas.microsoft.com/office/drawing/2014/main" id="{00000000-0008-0000-0100-000068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05" name="image274.png">
          <a:extLst>
            <a:ext uri="{FF2B5EF4-FFF2-40B4-BE49-F238E27FC236}">
              <a16:creationId xmlns:a16="http://schemas.microsoft.com/office/drawing/2014/main" id="{00000000-0008-0000-0100-000069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06" name="image275.png">
          <a:extLst>
            <a:ext uri="{FF2B5EF4-FFF2-40B4-BE49-F238E27FC236}">
              <a16:creationId xmlns:a16="http://schemas.microsoft.com/office/drawing/2014/main" id="{00000000-0008-0000-0100-00006A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07" name="image276.png">
          <a:extLst>
            <a:ext uri="{FF2B5EF4-FFF2-40B4-BE49-F238E27FC236}">
              <a16:creationId xmlns:a16="http://schemas.microsoft.com/office/drawing/2014/main" id="{00000000-0008-0000-0100-00006B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08" name="image277.png">
          <a:extLst>
            <a:ext uri="{FF2B5EF4-FFF2-40B4-BE49-F238E27FC236}">
              <a16:creationId xmlns:a16="http://schemas.microsoft.com/office/drawing/2014/main" id="{00000000-0008-0000-0100-00006C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09" name="image278.png">
          <a:extLst>
            <a:ext uri="{FF2B5EF4-FFF2-40B4-BE49-F238E27FC236}">
              <a16:creationId xmlns:a16="http://schemas.microsoft.com/office/drawing/2014/main" id="{00000000-0008-0000-0100-00006D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10" name="image279.png">
          <a:extLst>
            <a:ext uri="{FF2B5EF4-FFF2-40B4-BE49-F238E27FC236}">
              <a16:creationId xmlns:a16="http://schemas.microsoft.com/office/drawing/2014/main" id="{00000000-0008-0000-0100-00006E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11" name="image280.png">
          <a:extLst>
            <a:ext uri="{FF2B5EF4-FFF2-40B4-BE49-F238E27FC236}">
              <a16:creationId xmlns:a16="http://schemas.microsoft.com/office/drawing/2014/main" id="{00000000-0008-0000-0100-00006F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12" name="image281.png">
          <a:extLst>
            <a:ext uri="{FF2B5EF4-FFF2-40B4-BE49-F238E27FC236}">
              <a16:creationId xmlns:a16="http://schemas.microsoft.com/office/drawing/2014/main" id="{00000000-0008-0000-0100-000070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13" name="image282.png">
          <a:extLst>
            <a:ext uri="{FF2B5EF4-FFF2-40B4-BE49-F238E27FC236}">
              <a16:creationId xmlns:a16="http://schemas.microsoft.com/office/drawing/2014/main" id="{00000000-0008-0000-0100-000071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14" name="image283.png">
          <a:extLst>
            <a:ext uri="{FF2B5EF4-FFF2-40B4-BE49-F238E27FC236}">
              <a16:creationId xmlns:a16="http://schemas.microsoft.com/office/drawing/2014/main" id="{00000000-0008-0000-0100-000072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15" name="image284.png">
          <a:extLst>
            <a:ext uri="{FF2B5EF4-FFF2-40B4-BE49-F238E27FC236}">
              <a16:creationId xmlns:a16="http://schemas.microsoft.com/office/drawing/2014/main" id="{00000000-0008-0000-0100-000073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16" name="image285.png">
          <a:extLst>
            <a:ext uri="{FF2B5EF4-FFF2-40B4-BE49-F238E27FC236}">
              <a16:creationId xmlns:a16="http://schemas.microsoft.com/office/drawing/2014/main" id="{00000000-0008-0000-0100-00007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17" name="image286.png">
          <a:extLst>
            <a:ext uri="{FF2B5EF4-FFF2-40B4-BE49-F238E27FC236}">
              <a16:creationId xmlns:a16="http://schemas.microsoft.com/office/drawing/2014/main" id="{00000000-0008-0000-0100-000075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38125"/>
    <xdr:pic>
      <xdr:nvPicPr>
        <xdr:cNvPr id="118" name="image287.png">
          <a:extLst>
            <a:ext uri="{FF2B5EF4-FFF2-40B4-BE49-F238E27FC236}">
              <a16:creationId xmlns:a16="http://schemas.microsoft.com/office/drawing/2014/main" id="{00000000-0008-0000-0100-000076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19" name="image288.png">
          <a:extLst>
            <a:ext uri="{FF2B5EF4-FFF2-40B4-BE49-F238E27FC236}">
              <a16:creationId xmlns:a16="http://schemas.microsoft.com/office/drawing/2014/main" id="{00000000-0008-0000-0100-000077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20" name="image289.png">
          <a:extLst>
            <a:ext uri="{FF2B5EF4-FFF2-40B4-BE49-F238E27FC236}">
              <a16:creationId xmlns:a16="http://schemas.microsoft.com/office/drawing/2014/main" id="{00000000-0008-0000-0100-000078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21" name="image290.png">
          <a:extLst>
            <a:ext uri="{FF2B5EF4-FFF2-40B4-BE49-F238E27FC236}">
              <a16:creationId xmlns:a16="http://schemas.microsoft.com/office/drawing/2014/main" id="{00000000-0008-0000-0100-000079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22" name="image291.png">
          <a:extLst>
            <a:ext uri="{FF2B5EF4-FFF2-40B4-BE49-F238E27FC236}">
              <a16:creationId xmlns:a16="http://schemas.microsoft.com/office/drawing/2014/main" id="{00000000-0008-0000-0100-00007A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23" name="image292.png">
          <a:extLst>
            <a:ext uri="{FF2B5EF4-FFF2-40B4-BE49-F238E27FC236}">
              <a16:creationId xmlns:a16="http://schemas.microsoft.com/office/drawing/2014/main" id="{00000000-0008-0000-0100-00007B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24" name="image293.png">
          <a:extLst>
            <a:ext uri="{FF2B5EF4-FFF2-40B4-BE49-F238E27FC236}">
              <a16:creationId xmlns:a16="http://schemas.microsoft.com/office/drawing/2014/main" id="{00000000-0008-0000-0100-00007C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80975"/>
    <xdr:pic>
      <xdr:nvPicPr>
        <xdr:cNvPr id="125" name="image294.png">
          <a:extLst>
            <a:ext uri="{FF2B5EF4-FFF2-40B4-BE49-F238E27FC236}">
              <a16:creationId xmlns:a16="http://schemas.microsoft.com/office/drawing/2014/main" id="{00000000-0008-0000-0100-00007D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26" name="image295.png">
          <a:extLst>
            <a:ext uri="{FF2B5EF4-FFF2-40B4-BE49-F238E27FC236}">
              <a16:creationId xmlns:a16="http://schemas.microsoft.com/office/drawing/2014/main" id="{00000000-0008-0000-0100-00007E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27" name="image296.png">
          <a:extLst>
            <a:ext uri="{FF2B5EF4-FFF2-40B4-BE49-F238E27FC236}">
              <a16:creationId xmlns:a16="http://schemas.microsoft.com/office/drawing/2014/main" id="{00000000-0008-0000-0100-00007F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28" name="image297.png">
          <a:extLst>
            <a:ext uri="{FF2B5EF4-FFF2-40B4-BE49-F238E27FC236}">
              <a16:creationId xmlns:a16="http://schemas.microsoft.com/office/drawing/2014/main" id="{00000000-0008-0000-0100-000080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29" name="image298.png">
          <a:extLst>
            <a:ext uri="{FF2B5EF4-FFF2-40B4-BE49-F238E27FC236}">
              <a16:creationId xmlns:a16="http://schemas.microsoft.com/office/drawing/2014/main" id="{00000000-0008-0000-0100-000081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30" name="image299.png">
          <a:extLst>
            <a:ext uri="{FF2B5EF4-FFF2-40B4-BE49-F238E27FC236}">
              <a16:creationId xmlns:a16="http://schemas.microsoft.com/office/drawing/2014/main" id="{00000000-0008-0000-0100-000082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31" name="image300.png">
          <a:extLst>
            <a:ext uri="{FF2B5EF4-FFF2-40B4-BE49-F238E27FC236}">
              <a16:creationId xmlns:a16="http://schemas.microsoft.com/office/drawing/2014/main" id="{00000000-0008-0000-0100-000083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32" name="image301.png">
          <a:extLst>
            <a:ext uri="{FF2B5EF4-FFF2-40B4-BE49-F238E27FC236}">
              <a16:creationId xmlns:a16="http://schemas.microsoft.com/office/drawing/2014/main" id="{00000000-0008-0000-0100-00008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33" name="image302.png">
          <a:extLst>
            <a:ext uri="{FF2B5EF4-FFF2-40B4-BE49-F238E27FC236}">
              <a16:creationId xmlns:a16="http://schemas.microsoft.com/office/drawing/2014/main" id="{00000000-0008-0000-0100-000085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34" name="image303.png">
          <a:extLst>
            <a:ext uri="{FF2B5EF4-FFF2-40B4-BE49-F238E27FC236}">
              <a16:creationId xmlns:a16="http://schemas.microsoft.com/office/drawing/2014/main" id="{00000000-0008-0000-0100-000086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38125"/>
    <xdr:pic>
      <xdr:nvPicPr>
        <xdr:cNvPr id="135" name="image304.png">
          <a:extLst>
            <a:ext uri="{FF2B5EF4-FFF2-40B4-BE49-F238E27FC236}">
              <a16:creationId xmlns:a16="http://schemas.microsoft.com/office/drawing/2014/main" id="{00000000-0008-0000-0100-000087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36" name="image305.png">
          <a:extLst>
            <a:ext uri="{FF2B5EF4-FFF2-40B4-BE49-F238E27FC236}">
              <a16:creationId xmlns:a16="http://schemas.microsoft.com/office/drawing/2014/main" id="{00000000-0008-0000-0100-000088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37" name="image306.png">
          <a:extLst>
            <a:ext uri="{FF2B5EF4-FFF2-40B4-BE49-F238E27FC236}">
              <a16:creationId xmlns:a16="http://schemas.microsoft.com/office/drawing/2014/main" id="{00000000-0008-0000-0100-000089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38" name="image307.png">
          <a:extLst>
            <a:ext uri="{FF2B5EF4-FFF2-40B4-BE49-F238E27FC236}">
              <a16:creationId xmlns:a16="http://schemas.microsoft.com/office/drawing/2014/main" id="{00000000-0008-0000-0100-00008A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39" name="image308.png">
          <a:extLst>
            <a:ext uri="{FF2B5EF4-FFF2-40B4-BE49-F238E27FC236}">
              <a16:creationId xmlns:a16="http://schemas.microsoft.com/office/drawing/2014/main" id="{00000000-0008-0000-0100-00008B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40" name="image309.png">
          <a:extLst>
            <a:ext uri="{FF2B5EF4-FFF2-40B4-BE49-F238E27FC236}">
              <a16:creationId xmlns:a16="http://schemas.microsoft.com/office/drawing/2014/main" id="{00000000-0008-0000-0100-00008C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41" name="image310.png">
          <a:extLst>
            <a:ext uri="{FF2B5EF4-FFF2-40B4-BE49-F238E27FC236}">
              <a16:creationId xmlns:a16="http://schemas.microsoft.com/office/drawing/2014/main" id="{00000000-0008-0000-0100-00008D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42" name="image311.png">
          <a:extLst>
            <a:ext uri="{FF2B5EF4-FFF2-40B4-BE49-F238E27FC236}">
              <a16:creationId xmlns:a16="http://schemas.microsoft.com/office/drawing/2014/main" id="{00000000-0008-0000-0100-00008E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43" name="image312.png">
          <a:extLst>
            <a:ext uri="{FF2B5EF4-FFF2-40B4-BE49-F238E27FC236}">
              <a16:creationId xmlns:a16="http://schemas.microsoft.com/office/drawing/2014/main" id="{00000000-0008-0000-0100-00008F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44" name="image313.png">
          <a:extLst>
            <a:ext uri="{FF2B5EF4-FFF2-40B4-BE49-F238E27FC236}">
              <a16:creationId xmlns:a16="http://schemas.microsoft.com/office/drawing/2014/main" id="{00000000-0008-0000-0100-000090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45" name="image314.png">
          <a:extLst>
            <a:ext uri="{FF2B5EF4-FFF2-40B4-BE49-F238E27FC236}">
              <a16:creationId xmlns:a16="http://schemas.microsoft.com/office/drawing/2014/main" id="{00000000-0008-0000-0100-000091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38125"/>
    <xdr:pic>
      <xdr:nvPicPr>
        <xdr:cNvPr id="146" name="image315.png">
          <a:extLst>
            <a:ext uri="{FF2B5EF4-FFF2-40B4-BE49-F238E27FC236}">
              <a16:creationId xmlns:a16="http://schemas.microsoft.com/office/drawing/2014/main" id="{00000000-0008-0000-0100-000092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dr:oneCellAnchor>
    <xdr:from>
      <xdr:col>0</xdr:col>
      <xdr:colOff>38100</xdr:colOff>
      <xdr:row>0</xdr:row>
      <xdr:rowOff>123825</xdr:rowOff>
    </xdr:from>
    <xdr:ext cx="1362075" cy="1257300"/>
    <xdr:pic>
      <xdr:nvPicPr>
        <xdr:cNvPr id="2" name="image316.png">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15</xdr:col>
      <xdr:colOff>561975</xdr:colOff>
      <xdr:row>1</xdr:row>
      <xdr:rowOff>9525</xdr:rowOff>
    </xdr:from>
    <xdr:ext cx="1162050" cy="1162050"/>
    <xdr:pic>
      <xdr:nvPicPr>
        <xdr:cNvPr id="3" name="image317.jpg">
          <a:extLst>
            <a:ext uri="{FF2B5EF4-FFF2-40B4-BE49-F238E27FC236}">
              <a16:creationId xmlns:a16="http://schemas.microsoft.com/office/drawing/2014/main" id="{00000000-0008-0000-02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4" name="image318.png">
          <a:extLst>
            <a:ext uri="{FF2B5EF4-FFF2-40B4-BE49-F238E27FC236}">
              <a16:creationId xmlns:a16="http://schemas.microsoft.com/office/drawing/2014/main" id="{00000000-0008-0000-0200-00000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5" name="image319.png">
          <a:extLst>
            <a:ext uri="{FF2B5EF4-FFF2-40B4-BE49-F238E27FC236}">
              <a16:creationId xmlns:a16="http://schemas.microsoft.com/office/drawing/2014/main" id="{00000000-0008-0000-0200-000005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6" name="image320.png">
          <a:extLst>
            <a:ext uri="{FF2B5EF4-FFF2-40B4-BE49-F238E27FC236}">
              <a16:creationId xmlns:a16="http://schemas.microsoft.com/office/drawing/2014/main" id="{00000000-0008-0000-0200-000006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76225"/>
    <xdr:pic>
      <xdr:nvPicPr>
        <xdr:cNvPr id="7" name="image321.png">
          <a:extLst>
            <a:ext uri="{FF2B5EF4-FFF2-40B4-BE49-F238E27FC236}">
              <a16:creationId xmlns:a16="http://schemas.microsoft.com/office/drawing/2014/main" id="{00000000-0008-0000-0200-000007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8" name="image322.png">
          <a:extLst>
            <a:ext uri="{FF2B5EF4-FFF2-40B4-BE49-F238E27FC236}">
              <a16:creationId xmlns:a16="http://schemas.microsoft.com/office/drawing/2014/main" id="{00000000-0008-0000-0200-000008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9" name="image323.png">
          <a:extLst>
            <a:ext uri="{FF2B5EF4-FFF2-40B4-BE49-F238E27FC236}">
              <a16:creationId xmlns:a16="http://schemas.microsoft.com/office/drawing/2014/main" id="{00000000-0008-0000-0200-000009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00025"/>
    <xdr:pic>
      <xdr:nvPicPr>
        <xdr:cNvPr id="10" name="image324.png">
          <a:extLst>
            <a:ext uri="{FF2B5EF4-FFF2-40B4-BE49-F238E27FC236}">
              <a16:creationId xmlns:a16="http://schemas.microsoft.com/office/drawing/2014/main" id="{00000000-0008-0000-0200-00000A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11" name="image325.png">
          <a:extLst>
            <a:ext uri="{FF2B5EF4-FFF2-40B4-BE49-F238E27FC236}">
              <a16:creationId xmlns:a16="http://schemas.microsoft.com/office/drawing/2014/main" id="{00000000-0008-0000-0200-00000B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12" name="image326.png">
          <a:extLst>
            <a:ext uri="{FF2B5EF4-FFF2-40B4-BE49-F238E27FC236}">
              <a16:creationId xmlns:a16="http://schemas.microsoft.com/office/drawing/2014/main" id="{00000000-0008-0000-0200-00000C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13" name="image327.png">
          <a:extLst>
            <a:ext uri="{FF2B5EF4-FFF2-40B4-BE49-F238E27FC236}">
              <a16:creationId xmlns:a16="http://schemas.microsoft.com/office/drawing/2014/main" id="{00000000-0008-0000-0200-00000D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14" name="image328.png">
          <a:extLst>
            <a:ext uri="{FF2B5EF4-FFF2-40B4-BE49-F238E27FC236}">
              <a16:creationId xmlns:a16="http://schemas.microsoft.com/office/drawing/2014/main" id="{00000000-0008-0000-0200-00000E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15" name="image329.png">
          <a:extLst>
            <a:ext uri="{FF2B5EF4-FFF2-40B4-BE49-F238E27FC236}">
              <a16:creationId xmlns:a16="http://schemas.microsoft.com/office/drawing/2014/main" id="{00000000-0008-0000-0200-00000F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16" name="image330.png">
          <a:extLst>
            <a:ext uri="{FF2B5EF4-FFF2-40B4-BE49-F238E27FC236}">
              <a16:creationId xmlns:a16="http://schemas.microsoft.com/office/drawing/2014/main" id="{00000000-0008-0000-0200-000010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17" name="image331.png">
          <a:extLst>
            <a:ext uri="{FF2B5EF4-FFF2-40B4-BE49-F238E27FC236}">
              <a16:creationId xmlns:a16="http://schemas.microsoft.com/office/drawing/2014/main" id="{00000000-0008-0000-0200-000011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18" name="image332.png">
          <a:extLst>
            <a:ext uri="{FF2B5EF4-FFF2-40B4-BE49-F238E27FC236}">
              <a16:creationId xmlns:a16="http://schemas.microsoft.com/office/drawing/2014/main" id="{00000000-0008-0000-0200-000012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76225"/>
    <xdr:pic>
      <xdr:nvPicPr>
        <xdr:cNvPr id="19" name="image333.png">
          <a:extLst>
            <a:ext uri="{FF2B5EF4-FFF2-40B4-BE49-F238E27FC236}">
              <a16:creationId xmlns:a16="http://schemas.microsoft.com/office/drawing/2014/main" id="{00000000-0008-0000-0200-000013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20" name="image334.png">
          <a:extLst>
            <a:ext uri="{FF2B5EF4-FFF2-40B4-BE49-F238E27FC236}">
              <a16:creationId xmlns:a16="http://schemas.microsoft.com/office/drawing/2014/main" id="{00000000-0008-0000-0200-00001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21" name="image335.png">
          <a:extLst>
            <a:ext uri="{FF2B5EF4-FFF2-40B4-BE49-F238E27FC236}">
              <a16:creationId xmlns:a16="http://schemas.microsoft.com/office/drawing/2014/main" id="{00000000-0008-0000-0200-000015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22" name="image336.png">
          <a:extLst>
            <a:ext uri="{FF2B5EF4-FFF2-40B4-BE49-F238E27FC236}">
              <a16:creationId xmlns:a16="http://schemas.microsoft.com/office/drawing/2014/main" id="{00000000-0008-0000-0200-000016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23" name="image337.png">
          <a:extLst>
            <a:ext uri="{FF2B5EF4-FFF2-40B4-BE49-F238E27FC236}">
              <a16:creationId xmlns:a16="http://schemas.microsoft.com/office/drawing/2014/main" id="{00000000-0008-0000-0200-000017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24" name="image338.png">
          <a:extLst>
            <a:ext uri="{FF2B5EF4-FFF2-40B4-BE49-F238E27FC236}">
              <a16:creationId xmlns:a16="http://schemas.microsoft.com/office/drawing/2014/main" id="{00000000-0008-0000-0200-000018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25" name="image339.png">
          <a:extLst>
            <a:ext uri="{FF2B5EF4-FFF2-40B4-BE49-F238E27FC236}">
              <a16:creationId xmlns:a16="http://schemas.microsoft.com/office/drawing/2014/main" id="{00000000-0008-0000-0200-000019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38125"/>
    <xdr:pic>
      <xdr:nvPicPr>
        <xdr:cNvPr id="26" name="image340.png">
          <a:extLst>
            <a:ext uri="{FF2B5EF4-FFF2-40B4-BE49-F238E27FC236}">
              <a16:creationId xmlns:a16="http://schemas.microsoft.com/office/drawing/2014/main" id="{00000000-0008-0000-0200-00001A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27" name="image341.png">
          <a:extLst>
            <a:ext uri="{FF2B5EF4-FFF2-40B4-BE49-F238E27FC236}">
              <a16:creationId xmlns:a16="http://schemas.microsoft.com/office/drawing/2014/main" id="{00000000-0008-0000-0200-00001B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28" name="image342.png">
          <a:extLst>
            <a:ext uri="{FF2B5EF4-FFF2-40B4-BE49-F238E27FC236}">
              <a16:creationId xmlns:a16="http://schemas.microsoft.com/office/drawing/2014/main" id="{00000000-0008-0000-0200-00001C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29" name="image343.png">
          <a:extLst>
            <a:ext uri="{FF2B5EF4-FFF2-40B4-BE49-F238E27FC236}">
              <a16:creationId xmlns:a16="http://schemas.microsoft.com/office/drawing/2014/main" id="{00000000-0008-0000-0200-00001D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30" name="image344.png">
          <a:extLst>
            <a:ext uri="{FF2B5EF4-FFF2-40B4-BE49-F238E27FC236}">
              <a16:creationId xmlns:a16="http://schemas.microsoft.com/office/drawing/2014/main" id="{00000000-0008-0000-0200-00001E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31" name="image345.png">
          <a:extLst>
            <a:ext uri="{FF2B5EF4-FFF2-40B4-BE49-F238E27FC236}">
              <a16:creationId xmlns:a16="http://schemas.microsoft.com/office/drawing/2014/main" id="{00000000-0008-0000-0200-00001F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80975"/>
    <xdr:pic>
      <xdr:nvPicPr>
        <xdr:cNvPr id="32" name="image346.png">
          <a:extLst>
            <a:ext uri="{FF2B5EF4-FFF2-40B4-BE49-F238E27FC236}">
              <a16:creationId xmlns:a16="http://schemas.microsoft.com/office/drawing/2014/main" id="{00000000-0008-0000-0200-000020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33" name="image347.png">
          <a:extLst>
            <a:ext uri="{FF2B5EF4-FFF2-40B4-BE49-F238E27FC236}">
              <a16:creationId xmlns:a16="http://schemas.microsoft.com/office/drawing/2014/main" id="{00000000-0008-0000-0200-000021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34" name="image348.png">
          <a:extLst>
            <a:ext uri="{FF2B5EF4-FFF2-40B4-BE49-F238E27FC236}">
              <a16:creationId xmlns:a16="http://schemas.microsoft.com/office/drawing/2014/main" id="{00000000-0008-0000-0200-000022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35" name="image349.png">
          <a:extLst>
            <a:ext uri="{FF2B5EF4-FFF2-40B4-BE49-F238E27FC236}">
              <a16:creationId xmlns:a16="http://schemas.microsoft.com/office/drawing/2014/main" id="{00000000-0008-0000-0200-000023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36" name="image350.png">
          <a:extLst>
            <a:ext uri="{FF2B5EF4-FFF2-40B4-BE49-F238E27FC236}">
              <a16:creationId xmlns:a16="http://schemas.microsoft.com/office/drawing/2014/main" id="{00000000-0008-0000-0200-00002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37" name="image351.png">
          <a:extLst>
            <a:ext uri="{FF2B5EF4-FFF2-40B4-BE49-F238E27FC236}">
              <a16:creationId xmlns:a16="http://schemas.microsoft.com/office/drawing/2014/main" id="{00000000-0008-0000-0200-000025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38" name="image352.png">
          <a:extLst>
            <a:ext uri="{FF2B5EF4-FFF2-40B4-BE49-F238E27FC236}">
              <a16:creationId xmlns:a16="http://schemas.microsoft.com/office/drawing/2014/main" id="{00000000-0008-0000-0200-000026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39" name="image353.png">
          <a:extLst>
            <a:ext uri="{FF2B5EF4-FFF2-40B4-BE49-F238E27FC236}">
              <a16:creationId xmlns:a16="http://schemas.microsoft.com/office/drawing/2014/main" id="{00000000-0008-0000-0200-000027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40" name="image354.png">
          <a:extLst>
            <a:ext uri="{FF2B5EF4-FFF2-40B4-BE49-F238E27FC236}">
              <a16:creationId xmlns:a16="http://schemas.microsoft.com/office/drawing/2014/main" id="{00000000-0008-0000-0200-000028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41" name="image355.png">
          <a:extLst>
            <a:ext uri="{FF2B5EF4-FFF2-40B4-BE49-F238E27FC236}">
              <a16:creationId xmlns:a16="http://schemas.microsoft.com/office/drawing/2014/main" id="{00000000-0008-0000-0200-000029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42" name="image356.png">
          <a:extLst>
            <a:ext uri="{FF2B5EF4-FFF2-40B4-BE49-F238E27FC236}">
              <a16:creationId xmlns:a16="http://schemas.microsoft.com/office/drawing/2014/main" id="{00000000-0008-0000-0200-00002A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43" name="image357.png">
          <a:extLst>
            <a:ext uri="{FF2B5EF4-FFF2-40B4-BE49-F238E27FC236}">
              <a16:creationId xmlns:a16="http://schemas.microsoft.com/office/drawing/2014/main" id="{00000000-0008-0000-0200-00002B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44" name="image358.png">
          <a:extLst>
            <a:ext uri="{FF2B5EF4-FFF2-40B4-BE49-F238E27FC236}">
              <a16:creationId xmlns:a16="http://schemas.microsoft.com/office/drawing/2014/main" id="{00000000-0008-0000-0200-00002C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45" name="image359.png">
          <a:extLst>
            <a:ext uri="{FF2B5EF4-FFF2-40B4-BE49-F238E27FC236}">
              <a16:creationId xmlns:a16="http://schemas.microsoft.com/office/drawing/2014/main" id="{00000000-0008-0000-0200-00002D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46" name="image360.png">
          <a:extLst>
            <a:ext uri="{FF2B5EF4-FFF2-40B4-BE49-F238E27FC236}">
              <a16:creationId xmlns:a16="http://schemas.microsoft.com/office/drawing/2014/main" id="{00000000-0008-0000-0200-00002E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38125"/>
    <xdr:pic>
      <xdr:nvPicPr>
        <xdr:cNvPr id="47" name="image361.png">
          <a:extLst>
            <a:ext uri="{FF2B5EF4-FFF2-40B4-BE49-F238E27FC236}">
              <a16:creationId xmlns:a16="http://schemas.microsoft.com/office/drawing/2014/main" id="{00000000-0008-0000-0200-00002F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48" name="image362.png">
          <a:extLst>
            <a:ext uri="{FF2B5EF4-FFF2-40B4-BE49-F238E27FC236}">
              <a16:creationId xmlns:a16="http://schemas.microsoft.com/office/drawing/2014/main" id="{00000000-0008-0000-0200-000030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49" name="image363.png">
          <a:extLst>
            <a:ext uri="{FF2B5EF4-FFF2-40B4-BE49-F238E27FC236}">
              <a16:creationId xmlns:a16="http://schemas.microsoft.com/office/drawing/2014/main" id="{00000000-0008-0000-0200-000031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50" name="image364.png">
          <a:extLst>
            <a:ext uri="{FF2B5EF4-FFF2-40B4-BE49-F238E27FC236}">
              <a16:creationId xmlns:a16="http://schemas.microsoft.com/office/drawing/2014/main" id="{00000000-0008-0000-0200-000032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51" name="image365.png">
          <a:extLst>
            <a:ext uri="{FF2B5EF4-FFF2-40B4-BE49-F238E27FC236}">
              <a16:creationId xmlns:a16="http://schemas.microsoft.com/office/drawing/2014/main" id="{00000000-0008-0000-0200-000033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52" name="image366.png">
          <a:extLst>
            <a:ext uri="{FF2B5EF4-FFF2-40B4-BE49-F238E27FC236}">
              <a16:creationId xmlns:a16="http://schemas.microsoft.com/office/drawing/2014/main" id="{00000000-0008-0000-0200-00003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80975"/>
    <xdr:pic>
      <xdr:nvPicPr>
        <xdr:cNvPr id="53" name="image367.png">
          <a:extLst>
            <a:ext uri="{FF2B5EF4-FFF2-40B4-BE49-F238E27FC236}">
              <a16:creationId xmlns:a16="http://schemas.microsoft.com/office/drawing/2014/main" id="{00000000-0008-0000-0200-000035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54" name="image368.png">
          <a:extLst>
            <a:ext uri="{FF2B5EF4-FFF2-40B4-BE49-F238E27FC236}">
              <a16:creationId xmlns:a16="http://schemas.microsoft.com/office/drawing/2014/main" id="{00000000-0008-0000-0200-000036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55" name="image369.png">
          <a:extLst>
            <a:ext uri="{FF2B5EF4-FFF2-40B4-BE49-F238E27FC236}">
              <a16:creationId xmlns:a16="http://schemas.microsoft.com/office/drawing/2014/main" id="{00000000-0008-0000-0200-000037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56" name="image370.png">
          <a:extLst>
            <a:ext uri="{FF2B5EF4-FFF2-40B4-BE49-F238E27FC236}">
              <a16:creationId xmlns:a16="http://schemas.microsoft.com/office/drawing/2014/main" id="{00000000-0008-0000-0200-000038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57" name="image371.png">
          <a:extLst>
            <a:ext uri="{FF2B5EF4-FFF2-40B4-BE49-F238E27FC236}">
              <a16:creationId xmlns:a16="http://schemas.microsoft.com/office/drawing/2014/main" id="{00000000-0008-0000-0200-000039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58" name="image372.png">
          <a:extLst>
            <a:ext uri="{FF2B5EF4-FFF2-40B4-BE49-F238E27FC236}">
              <a16:creationId xmlns:a16="http://schemas.microsoft.com/office/drawing/2014/main" id="{00000000-0008-0000-0200-00003A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59" name="image373.png">
          <a:extLst>
            <a:ext uri="{FF2B5EF4-FFF2-40B4-BE49-F238E27FC236}">
              <a16:creationId xmlns:a16="http://schemas.microsoft.com/office/drawing/2014/main" id="{00000000-0008-0000-0200-00003B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60" name="image374.png">
          <a:extLst>
            <a:ext uri="{FF2B5EF4-FFF2-40B4-BE49-F238E27FC236}">
              <a16:creationId xmlns:a16="http://schemas.microsoft.com/office/drawing/2014/main" id="{00000000-0008-0000-0200-00003C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61" name="image375.png">
          <a:extLst>
            <a:ext uri="{FF2B5EF4-FFF2-40B4-BE49-F238E27FC236}">
              <a16:creationId xmlns:a16="http://schemas.microsoft.com/office/drawing/2014/main" id="{00000000-0008-0000-0200-00003D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62" name="image376.png">
          <a:extLst>
            <a:ext uri="{FF2B5EF4-FFF2-40B4-BE49-F238E27FC236}">
              <a16:creationId xmlns:a16="http://schemas.microsoft.com/office/drawing/2014/main" id="{00000000-0008-0000-0200-00003E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38125"/>
    <xdr:pic>
      <xdr:nvPicPr>
        <xdr:cNvPr id="63" name="image377.png">
          <a:extLst>
            <a:ext uri="{FF2B5EF4-FFF2-40B4-BE49-F238E27FC236}">
              <a16:creationId xmlns:a16="http://schemas.microsoft.com/office/drawing/2014/main" id="{00000000-0008-0000-0200-00003F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64" name="image378.png">
          <a:extLst>
            <a:ext uri="{FF2B5EF4-FFF2-40B4-BE49-F238E27FC236}">
              <a16:creationId xmlns:a16="http://schemas.microsoft.com/office/drawing/2014/main" id="{00000000-0008-0000-0200-000040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65" name="image379.png">
          <a:extLst>
            <a:ext uri="{FF2B5EF4-FFF2-40B4-BE49-F238E27FC236}">
              <a16:creationId xmlns:a16="http://schemas.microsoft.com/office/drawing/2014/main" id="{00000000-0008-0000-0200-000041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66" name="image380.png">
          <a:extLst>
            <a:ext uri="{FF2B5EF4-FFF2-40B4-BE49-F238E27FC236}">
              <a16:creationId xmlns:a16="http://schemas.microsoft.com/office/drawing/2014/main" id="{00000000-0008-0000-0200-000042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67" name="image381.png">
          <a:extLst>
            <a:ext uri="{FF2B5EF4-FFF2-40B4-BE49-F238E27FC236}">
              <a16:creationId xmlns:a16="http://schemas.microsoft.com/office/drawing/2014/main" id="{00000000-0008-0000-0200-000043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68" name="image382.png">
          <a:extLst>
            <a:ext uri="{FF2B5EF4-FFF2-40B4-BE49-F238E27FC236}">
              <a16:creationId xmlns:a16="http://schemas.microsoft.com/office/drawing/2014/main" id="{00000000-0008-0000-0200-00004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69" name="image383.png">
          <a:extLst>
            <a:ext uri="{FF2B5EF4-FFF2-40B4-BE49-F238E27FC236}">
              <a16:creationId xmlns:a16="http://schemas.microsoft.com/office/drawing/2014/main" id="{00000000-0008-0000-0200-000045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70" name="image384.png">
          <a:extLst>
            <a:ext uri="{FF2B5EF4-FFF2-40B4-BE49-F238E27FC236}">
              <a16:creationId xmlns:a16="http://schemas.microsoft.com/office/drawing/2014/main" id="{00000000-0008-0000-0200-000046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71" name="image385.png">
          <a:extLst>
            <a:ext uri="{FF2B5EF4-FFF2-40B4-BE49-F238E27FC236}">
              <a16:creationId xmlns:a16="http://schemas.microsoft.com/office/drawing/2014/main" id="{00000000-0008-0000-0200-000047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72" name="image386.png">
          <a:extLst>
            <a:ext uri="{FF2B5EF4-FFF2-40B4-BE49-F238E27FC236}">
              <a16:creationId xmlns:a16="http://schemas.microsoft.com/office/drawing/2014/main" id="{00000000-0008-0000-0200-000048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73" name="image387.png">
          <a:extLst>
            <a:ext uri="{FF2B5EF4-FFF2-40B4-BE49-F238E27FC236}">
              <a16:creationId xmlns:a16="http://schemas.microsoft.com/office/drawing/2014/main" id="{00000000-0008-0000-0200-000049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38125"/>
    <xdr:pic>
      <xdr:nvPicPr>
        <xdr:cNvPr id="74" name="image388.png">
          <a:extLst>
            <a:ext uri="{FF2B5EF4-FFF2-40B4-BE49-F238E27FC236}">
              <a16:creationId xmlns:a16="http://schemas.microsoft.com/office/drawing/2014/main" id="{00000000-0008-0000-0200-00004A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0</xdr:row>
      <xdr:rowOff>0</xdr:rowOff>
    </xdr:from>
    <xdr:ext cx="47625" cy="190500"/>
    <xdr:pic>
      <xdr:nvPicPr>
        <xdr:cNvPr id="75" name="image389.png">
          <a:extLst>
            <a:ext uri="{FF2B5EF4-FFF2-40B4-BE49-F238E27FC236}">
              <a16:creationId xmlns:a16="http://schemas.microsoft.com/office/drawing/2014/main" id="{00000000-0008-0000-0200-00004B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0</xdr:row>
      <xdr:rowOff>0</xdr:rowOff>
    </xdr:from>
    <xdr:ext cx="47625" cy="190500"/>
    <xdr:pic>
      <xdr:nvPicPr>
        <xdr:cNvPr id="76" name="image390.png">
          <a:extLst>
            <a:ext uri="{FF2B5EF4-FFF2-40B4-BE49-F238E27FC236}">
              <a16:creationId xmlns:a16="http://schemas.microsoft.com/office/drawing/2014/main" id="{00000000-0008-0000-0200-00004C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0</xdr:row>
      <xdr:rowOff>0</xdr:rowOff>
    </xdr:from>
    <xdr:ext cx="47625" cy="190500"/>
    <xdr:pic>
      <xdr:nvPicPr>
        <xdr:cNvPr id="77" name="image391.png">
          <a:extLst>
            <a:ext uri="{FF2B5EF4-FFF2-40B4-BE49-F238E27FC236}">
              <a16:creationId xmlns:a16="http://schemas.microsoft.com/office/drawing/2014/main" id="{00000000-0008-0000-0200-00004D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0</xdr:row>
      <xdr:rowOff>0</xdr:rowOff>
    </xdr:from>
    <xdr:ext cx="47625" cy="190500"/>
    <xdr:pic>
      <xdr:nvPicPr>
        <xdr:cNvPr id="78" name="image392.png">
          <a:extLst>
            <a:ext uri="{FF2B5EF4-FFF2-40B4-BE49-F238E27FC236}">
              <a16:creationId xmlns:a16="http://schemas.microsoft.com/office/drawing/2014/main" id="{00000000-0008-0000-0200-00004E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0</xdr:row>
      <xdr:rowOff>0</xdr:rowOff>
    </xdr:from>
    <xdr:ext cx="47625" cy="190500"/>
    <xdr:pic>
      <xdr:nvPicPr>
        <xdr:cNvPr id="79" name="image393.png">
          <a:extLst>
            <a:ext uri="{FF2B5EF4-FFF2-40B4-BE49-F238E27FC236}">
              <a16:creationId xmlns:a16="http://schemas.microsoft.com/office/drawing/2014/main" id="{00000000-0008-0000-0200-00004F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0</xdr:row>
      <xdr:rowOff>0</xdr:rowOff>
    </xdr:from>
    <xdr:ext cx="47625" cy="190500"/>
    <xdr:pic>
      <xdr:nvPicPr>
        <xdr:cNvPr id="80" name="image394.png">
          <a:extLst>
            <a:ext uri="{FF2B5EF4-FFF2-40B4-BE49-F238E27FC236}">
              <a16:creationId xmlns:a16="http://schemas.microsoft.com/office/drawing/2014/main" id="{00000000-0008-0000-0200-000050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0</xdr:row>
      <xdr:rowOff>0</xdr:rowOff>
    </xdr:from>
    <xdr:ext cx="47625" cy="190500"/>
    <xdr:pic>
      <xdr:nvPicPr>
        <xdr:cNvPr id="81" name="image395.png">
          <a:extLst>
            <a:ext uri="{FF2B5EF4-FFF2-40B4-BE49-F238E27FC236}">
              <a16:creationId xmlns:a16="http://schemas.microsoft.com/office/drawing/2014/main" id="{00000000-0008-0000-0200-000051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0</xdr:row>
      <xdr:rowOff>0</xdr:rowOff>
    </xdr:from>
    <xdr:ext cx="47625" cy="190500"/>
    <xdr:pic>
      <xdr:nvPicPr>
        <xdr:cNvPr id="82" name="image396.png">
          <a:extLst>
            <a:ext uri="{FF2B5EF4-FFF2-40B4-BE49-F238E27FC236}">
              <a16:creationId xmlns:a16="http://schemas.microsoft.com/office/drawing/2014/main" id="{00000000-0008-0000-0200-000052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0</xdr:row>
      <xdr:rowOff>0</xdr:rowOff>
    </xdr:from>
    <xdr:ext cx="47625" cy="190500"/>
    <xdr:pic>
      <xdr:nvPicPr>
        <xdr:cNvPr id="83" name="image397.png">
          <a:extLst>
            <a:ext uri="{FF2B5EF4-FFF2-40B4-BE49-F238E27FC236}">
              <a16:creationId xmlns:a16="http://schemas.microsoft.com/office/drawing/2014/main" id="{00000000-0008-0000-0200-000053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0</xdr:row>
      <xdr:rowOff>0</xdr:rowOff>
    </xdr:from>
    <xdr:ext cx="47625" cy="190500"/>
    <xdr:pic>
      <xdr:nvPicPr>
        <xdr:cNvPr id="84" name="image398.png">
          <a:extLst>
            <a:ext uri="{FF2B5EF4-FFF2-40B4-BE49-F238E27FC236}">
              <a16:creationId xmlns:a16="http://schemas.microsoft.com/office/drawing/2014/main" id="{00000000-0008-0000-0200-00005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0</xdr:row>
      <xdr:rowOff>0</xdr:rowOff>
    </xdr:from>
    <xdr:ext cx="47625" cy="190500"/>
    <xdr:pic>
      <xdr:nvPicPr>
        <xdr:cNvPr id="85" name="image399.png">
          <a:extLst>
            <a:ext uri="{FF2B5EF4-FFF2-40B4-BE49-F238E27FC236}">
              <a16:creationId xmlns:a16="http://schemas.microsoft.com/office/drawing/2014/main" id="{00000000-0008-0000-0200-000055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0</xdr:row>
      <xdr:rowOff>0</xdr:rowOff>
    </xdr:from>
    <xdr:ext cx="47625" cy="190500"/>
    <xdr:pic>
      <xdr:nvPicPr>
        <xdr:cNvPr id="86" name="image400.png">
          <a:extLst>
            <a:ext uri="{FF2B5EF4-FFF2-40B4-BE49-F238E27FC236}">
              <a16:creationId xmlns:a16="http://schemas.microsoft.com/office/drawing/2014/main" id="{00000000-0008-0000-0200-000056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87" name="image401.png">
          <a:extLst>
            <a:ext uri="{FF2B5EF4-FFF2-40B4-BE49-F238E27FC236}">
              <a16:creationId xmlns:a16="http://schemas.microsoft.com/office/drawing/2014/main" id="{00000000-0008-0000-0200-000057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88" name="image402.png">
          <a:extLst>
            <a:ext uri="{FF2B5EF4-FFF2-40B4-BE49-F238E27FC236}">
              <a16:creationId xmlns:a16="http://schemas.microsoft.com/office/drawing/2014/main" id="{00000000-0008-0000-0200-000058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89" name="image403.png">
          <a:extLst>
            <a:ext uri="{FF2B5EF4-FFF2-40B4-BE49-F238E27FC236}">
              <a16:creationId xmlns:a16="http://schemas.microsoft.com/office/drawing/2014/main" id="{00000000-0008-0000-0200-000059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76225"/>
    <xdr:pic>
      <xdr:nvPicPr>
        <xdr:cNvPr id="90" name="image404.png">
          <a:extLst>
            <a:ext uri="{FF2B5EF4-FFF2-40B4-BE49-F238E27FC236}">
              <a16:creationId xmlns:a16="http://schemas.microsoft.com/office/drawing/2014/main" id="{00000000-0008-0000-0200-00005A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91" name="image405.png">
          <a:extLst>
            <a:ext uri="{FF2B5EF4-FFF2-40B4-BE49-F238E27FC236}">
              <a16:creationId xmlns:a16="http://schemas.microsoft.com/office/drawing/2014/main" id="{00000000-0008-0000-0200-00005B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92" name="image406.png">
          <a:extLst>
            <a:ext uri="{FF2B5EF4-FFF2-40B4-BE49-F238E27FC236}">
              <a16:creationId xmlns:a16="http://schemas.microsoft.com/office/drawing/2014/main" id="{00000000-0008-0000-0200-00005C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00025"/>
    <xdr:pic>
      <xdr:nvPicPr>
        <xdr:cNvPr id="93" name="image407.png">
          <a:extLst>
            <a:ext uri="{FF2B5EF4-FFF2-40B4-BE49-F238E27FC236}">
              <a16:creationId xmlns:a16="http://schemas.microsoft.com/office/drawing/2014/main" id="{00000000-0008-0000-0200-00005D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94" name="image408.png">
          <a:extLst>
            <a:ext uri="{FF2B5EF4-FFF2-40B4-BE49-F238E27FC236}">
              <a16:creationId xmlns:a16="http://schemas.microsoft.com/office/drawing/2014/main" id="{00000000-0008-0000-0200-00005E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95" name="image409.png">
          <a:extLst>
            <a:ext uri="{FF2B5EF4-FFF2-40B4-BE49-F238E27FC236}">
              <a16:creationId xmlns:a16="http://schemas.microsoft.com/office/drawing/2014/main" id="{00000000-0008-0000-0200-00005F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96" name="image410.png">
          <a:extLst>
            <a:ext uri="{FF2B5EF4-FFF2-40B4-BE49-F238E27FC236}">
              <a16:creationId xmlns:a16="http://schemas.microsoft.com/office/drawing/2014/main" id="{00000000-0008-0000-0200-000060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97" name="image411.png">
          <a:extLst>
            <a:ext uri="{FF2B5EF4-FFF2-40B4-BE49-F238E27FC236}">
              <a16:creationId xmlns:a16="http://schemas.microsoft.com/office/drawing/2014/main" id="{00000000-0008-0000-0200-000061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98" name="image412.png">
          <a:extLst>
            <a:ext uri="{FF2B5EF4-FFF2-40B4-BE49-F238E27FC236}">
              <a16:creationId xmlns:a16="http://schemas.microsoft.com/office/drawing/2014/main" id="{00000000-0008-0000-0200-000062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99" name="image413.png">
          <a:extLst>
            <a:ext uri="{FF2B5EF4-FFF2-40B4-BE49-F238E27FC236}">
              <a16:creationId xmlns:a16="http://schemas.microsoft.com/office/drawing/2014/main" id="{00000000-0008-0000-0200-000063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100" name="image414.png">
          <a:extLst>
            <a:ext uri="{FF2B5EF4-FFF2-40B4-BE49-F238E27FC236}">
              <a16:creationId xmlns:a16="http://schemas.microsoft.com/office/drawing/2014/main" id="{00000000-0008-0000-0200-00006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101" name="image415.png">
          <a:extLst>
            <a:ext uri="{FF2B5EF4-FFF2-40B4-BE49-F238E27FC236}">
              <a16:creationId xmlns:a16="http://schemas.microsoft.com/office/drawing/2014/main" id="{00000000-0008-0000-0200-000065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76225"/>
    <xdr:pic>
      <xdr:nvPicPr>
        <xdr:cNvPr id="102" name="image416.png">
          <a:extLst>
            <a:ext uri="{FF2B5EF4-FFF2-40B4-BE49-F238E27FC236}">
              <a16:creationId xmlns:a16="http://schemas.microsoft.com/office/drawing/2014/main" id="{00000000-0008-0000-0200-000066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03" name="image417.png">
          <a:extLst>
            <a:ext uri="{FF2B5EF4-FFF2-40B4-BE49-F238E27FC236}">
              <a16:creationId xmlns:a16="http://schemas.microsoft.com/office/drawing/2014/main" id="{00000000-0008-0000-0200-000067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04" name="image418.png">
          <a:extLst>
            <a:ext uri="{FF2B5EF4-FFF2-40B4-BE49-F238E27FC236}">
              <a16:creationId xmlns:a16="http://schemas.microsoft.com/office/drawing/2014/main" id="{00000000-0008-0000-0200-000068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05" name="image419.png">
          <a:extLst>
            <a:ext uri="{FF2B5EF4-FFF2-40B4-BE49-F238E27FC236}">
              <a16:creationId xmlns:a16="http://schemas.microsoft.com/office/drawing/2014/main" id="{00000000-0008-0000-0200-000069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06" name="image420.png">
          <a:extLst>
            <a:ext uri="{FF2B5EF4-FFF2-40B4-BE49-F238E27FC236}">
              <a16:creationId xmlns:a16="http://schemas.microsoft.com/office/drawing/2014/main" id="{00000000-0008-0000-0200-00006A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07" name="image421.png">
          <a:extLst>
            <a:ext uri="{FF2B5EF4-FFF2-40B4-BE49-F238E27FC236}">
              <a16:creationId xmlns:a16="http://schemas.microsoft.com/office/drawing/2014/main" id="{00000000-0008-0000-0200-00006B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08" name="image422.png">
          <a:extLst>
            <a:ext uri="{FF2B5EF4-FFF2-40B4-BE49-F238E27FC236}">
              <a16:creationId xmlns:a16="http://schemas.microsoft.com/office/drawing/2014/main" id="{00000000-0008-0000-0200-00006C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38125"/>
    <xdr:pic>
      <xdr:nvPicPr>
        <xdr:cNvPr id="109" name="image423.png">
          <a:extLst>
            <a:ext uri="{FF2B5EF4-FFF2-40B4-BE49-F238E27FC236}">
              <a16:creationId xmlns:a16="http://schemas.microsoft.com/office/drawing/2014/main" id="{00000000-0008-0000-0200-00006D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10" name="image424.png">
          <a:extLst>
            <a:ext uri="{FF2B5EF4-FFF2-40B4-BE49-F238E27FC236}">
              <a16:creationId xmlns:a16="http://schemas.microsoft.com/office/drawing/2014/main" id="{00000000-0008-0000-0200-00006E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11" name="image425.png">
          <a:extLst>
            <a:ext uri="{FF2B5EF4-FFF2-40B4-BE49-F238E27FC236}">
              <a16:creationId xmlns:a16="http://schemas.microsoft.com/office/drawing/2014/main" id="{00000000-0008-0000-0200-00006F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12" name="image426.png">
          <a:extLst>
            <a:ext uri="{FF2B5EF4-FFF2-40B4-BE49-F238E27FC236}">
              <a16:creationId xmlns:a16="http://schemas.microsoft.com/office/drawing/2014/main" id="{00000000-0008-0000-0200-000070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13" name="image427.png">
          <a:extLst>
            <a:ext uri="{FF2B5EF4-FFF2-40B4-BE49-F238E27FC236}">
              <a16:creationId xmlns:a16="http://schemas.microsoft.com/office/drawing/2014/main" id="{00000000-0008-0000-0200-000071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14" name="image428.png">
          <a:extLst>
            <a:ext uri="{FF2B5EF4-FFF2-40B4-BE49-F238E27FC236}">
              <a16:creationId xmlns:a16="http://schemas.microsoft.com/office/drawing/2014/main" id="{00000000-0008-0000-0200-000072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80975"/>
    <xdr:pic>
      <xdr:nvPicPr>
        <xdr:cNvPr id="115" name="image429.png">
          <a:extLst>
            <a:ext uri="{FF2B5EF4-FFF2-40B4-BE49-F238E27FC236}">
              <a16:creationId xmlns:a16="http://schemas.microsoft.com/office/drawing/2014/main" id="{00000000-0008-0000-0200-000073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16" name="image430.png">
          <a:extLst>
            <a:ext uri="{FF2B5EF4-FFF2-40B4-BE49-F238E27FC236}">
              <a16:creationId xmlns:a16="http://schemas.microsoft.com/office/drawing/2014/main" id="{00000000-0008-0000-0200-00007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17" name="image431.png">
          <a:extLst>
            <a:ext uri="{FF2B5EF4-FFF2-40B4-BE49-F238E27FC236}">
              <a16:creationId xmlns:a16="http://schemas.microsoft.com/office/drawing/2014/main" id="{00000000-0008-0000-0200-000075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18" name="image432.png">
          <a:extLst>
            <a:ext uri="{FF2B5EF4-FFF2-40B4-BE49-F238E27FC236}">
              <a16:creationId xmlns:a16="http://schemas.microsoft.com/office/drawing/2014/main" id="{00000000-0008-0000-0200-000076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19" name="image433.png">
          <a:extLst>
            <a:ext uri="{FF2B5EF4-FFF2-40B4-BE49-F238E27FC236}">
              <a16:creationId xmlns:a16="http://schemas.microsoft.com/office/drawing/2014/main" id="{00000000-0008-0000-0200-000077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20" name="image434.png">
          <a:extLst>
            <a:ext uri="{FF2B5EF4-FFF2-40B4-BE49-F238E27FC236}">
              <a16:creationId xmlns:a16="http://schemas.microsoft.com/office/drawing/2014/main" id="{00000000-0008-0000-0200-000078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21" name="image435.png">
          <a:extLst>
            <a:ext uri="{FF2B5EF4-FFF2-40B4-BE49-F238E27FC236}">
              <a16:creationId xmlns:a16="http://schemas.microsoft.com/office/drawing/2014/main" id="{00000000-0008-0000-0200-000079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22" name="image436.png">
          <a:extLst>
            <a:ext uri="{FF2B5EF4-FFF2-40B4-BE49-F238E27FC236}">
              <a16:creationId xmlns:a16="http://schemas.microsoft.com/office/drawing/2014/main" id="{00000000-0008-0000-0200-00007A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23" name="image437.png">
          <a:extLst>
            <a:ext uri="{FF2B5EF4-FFF2-40B4-BE49-F238E27FC236}">
              <a16:creationId xmlns:a16="http://schemas.microsoft.com/office/drawing/2014/main" id="{00000000-0008-0000-0200-00007B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24" name="image438.png">
          <a:extLst>
            <a:ext uri="{FF2B5EF4-FFF2-40B4-BE49-F238E27FC236}">
              <a16:creationId xmlns:a16="http://schemas.microsoft.com/office/drawing/2014/main" id="{00000000-0008-0000-0200-00007C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25" name="image439.png">
          <a:extLst>
            <a:ext uri="{FF2B5EF4-FFF2-40B4-BE49-F238E27FC236}">
              <a16:creationId xmlns:a16="http://schemas.microsoft.com/office/drawing/2014/main" id="{00000000-0008-0000-0200-00007D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26" name="image440.png">
          <a:extLst>
            <a:ext uri="{FF2B5EF4-FFF2-40B4-BE49-F238E27FC236}">
              <a16:creationId xmlns:a16="http://schemas.microsoft.com/office/drawing/2014/main" id="{00000000-0008-0000-0200-00007E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27" name="image441.png">
          <a:extLst>
            <a:ext uri="{FF2B5EF4-FFF2-40B4-BE49-F238E27FC236}">
              <a16:creationId xmlns:a16="http://schemas.microsoft.com/office/drawing/2014/main" id="{00000000-0008-0000-0200-00007F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28" name="image442.png">
          <a:extLst>
            <a:ext uri="{FF2B5EF4-FFF2-40B4-BE49-F238E27FC236}">
              <a16:creationId xmlns:a16="http://schemas.microsoft.com/office/drawing/2014/main" id="{00000000-0008-0000-0200-000080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29" name="image443.png">
          <a:extLst>
            <a:ext uri="{FF2B5EF4-FFF2-40B4-BE49-F238E27FC236}">
              <a16:creationId xmlns:a16="http://schemas.microsoft.com/office/drawing/2014/main" id="{00000000-0008-0000-0200-000081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38125"/>
    <xdr:pic>
      <xdr:nvPicPr>
        <xdr:cNvPr id="130" name="image444.png">
          <a:extLst>
            <a:ext uri="{FF2B5EF4-FFF2-40B4-BE49-F238E27FC236}">
              <a16:creationId xmlns:a16="http://schemas.microsoft.com/office/drawing/2014/main" id="{00000000-0008-0000-0200-000082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31" name="image445.png">
          <a:extLst>
            <a:ext uri="{FF2B5EF4-FFF2-40B4-BE49-F238E27FC236}">
              <a16:creationId xmlns:a16="http://schemas.microsoft.com/office/drawing/2014/main" id="{00000000-0008-0000-0200-000083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32" name="image446.png">
          <a:extLst>
            <a:ext uri="{FF2B5EF4-FFF2-40B4-BE49-F238E27FC236}">
              <a16:creationId xmlns:a16="http://schemas.microsoft.com/office/drawing/2014/main" id="{00000000-0008-0000-0200-00008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33" name="image447.png">
          <a:extLst>
            <a:ext uri="{FF2B5EF4-FFF2-40B4-BE49-F238E27FC236}">
              <a16:creationId xmlns:a16="http://schemas.microsoft.com/office/drawing/2014/main" id="{00000000-0008-0000-0200-000085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34" name="image448.png">
          <a:extLst>
            <a:ext uri="{FF2B5EF4-FFF2-40B4-BE49-F238E27FC236}">
              <a16:creationId xmlns:a16="http://schemas.microsoft.com/office/drawing/2014/main" id="{00000000-0008-0000-0200-000086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35" name="image449.png">
          <a:extLst>
            <a:ext uri="{FF2B5EF4-FFF2-40B4-BE49-F238E27FC236}">
              <a16:creationId xmlns:a16="http://schemas.microsoft.com/office/drawing/2014/main" id="{00000000-0008-0000-0200-000087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36" name="image450.png">
          <a:extLst>
            <a:ext uri="{FF2B5EF4-FFF2-40B4-BE49-F238E27FC236}">
              <a16:creationId xmlns:a16="http://schemas.microsoft.com/office/drawing/2014/main" id="{00000000-0008-0000-0200-000088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80975"/>
    <xdr:pic>
      <xdr:nvPicPr>
        <xdr:cNvPr id="137" name="image451.png">
          <a:extLst>
            <a:ext uri="{FF2B5EF4-FFF2-40B4-BE49-F238E27FC236}">
              <a16:creationId xmlns:a16="http://schemas.microsoft.com/office/drawing/2014/main" id="{00000000-0008-0000-0200-000089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38" name="image452.png">
          <a:extLst>
            <a:ext uri="{FF2B5EF4-FFF2-40B4-BE49-F238E27FC236}">
              <a16:creationId xmlns:a16="http://schemas.microsoft.com/office/drawing/2014/main" id="{00000000-0008-0000-0200-00008A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39" name="image453.png">
          <a:extLst>
            <a:ext uri="{FF2B5EF4-FFF2-40B4-BE49-F238E27FC236}">
              <a16:creationId xmlns:a16="http://schemas.microsoft.com/office/drawing/2014/main" id="{00000000-0008-0000-0200-00008B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40" name="image454.png">
          <a:extLst>
            <a:ext uri="{FF2B5EF4-FFF2-40B4-BE49-F238E27FC236}">
              <a16:creationId xmlns:a16="http://schemas.microsoft.com/office/drawing/2014/main" id="{00000000-0008-0000-0200-00008C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41" name="image455.png">
          <a:extLst>
            <a:ext uri="{FF2B5EF4-FFF2-40B4-BE49-F238E27FC236}">
              <a16:creationId xmlns:a16="http://schemas.microsoft.com/office/drawing/2014/main" id="{00000000-0008-0000-0200-00008D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42" name="image456.png">
          <a:extLst>
            <a:ext uri="{FF2B5EF4-FFF2-40B4-BE49-F238E27FC236}">
              <a16:creationId xmlns:a16="http://schemas.microsoft.com/office/drawing/2014/main" id="{00000000-0008-0000-0200-00008E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43" name="image457.png">
          <a:extLst>
            <a:ext uri="{FF2B5EF4-FFF2-40B4-BE49-F238E27FC236}">
              <a16:creationId xmlns:a16="http://schemas.microsoft.com/office/drawing/2014/main" id="{00000000-0008-0000-0200-00008F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44" name="image458.png">
          <a:extLst>
            <a:ext uri="{FF2B5EF4-FFF2-40B4-BE49-F238E27FC236}">
              <a16:creationId xmlns:a16="http://schemas.microsoft.com/office/drawing/2014/main" id="{00000000-0008-0000-0200-000090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45" name="image459.png">
          <a:extLst>
            <a:ext uri="{FF2B5EF4-FFF2-40B4-BE49-F238E27FC236}">
              <a16:creationId xmlns:a16="http://schemas.microsoft.com/office/drawing/2014/main" id="{00000000-0008-0000-0200-000091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46" name="image460.png">
          <a:extLst>
            <a:ext uri="{FF2B5EF4-FFF2-40B4-BE49-F238E27FC236}">
              <a16:creationId xmlns:a16="http://schemas.microsoft.com/office/drawing/2014/main" id="{00000000-0008-0000-0200-000092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38125"/>
    <xdr:pic>
      <xdr:nvPicPr>
        <xdr:cNvPr id="147" name="image461.png">
          <a:extLst>
            <a:ext uri="{FF2B5EF4-FFF2-40B4-BE49-F238E27FC236}">
              <a16:creationId xmlns:a16="http://schemas.microsoft.com/office/drawing/2014/main" id="{00000000-0008-0000-0200-000093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48" name="image462.png">
          <a:extLst>
            <a:ext uri="{FF2B5EF4-FFF2-40B4-BE49-F238E27FC236}">
              <a16:creationId xmlns:a16="http://schemas.microsoft.com/office/drawing/2014/main" id="{00000000-0008-0000-0200-00009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49" name="image463.png">
          <a:extLst>
            <a:ext uri="{FF2B5EF4-FFF2-40B4-BE49-F238E27FC236}">
              <a16:creationId xmlns:a16="http://schemas.microsoft.com/office/drawing/2014/main" id="{00000000-0008-0000-0200-000095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50" name="image464.png">
          <a:extLst>
            <a:ext uri="{FF2B5EF4-FFF2-40B4-BE49-F238E27FC236}">
              <a16:creationId xmlns:a16="http://schemas.microsoft.com/office/drawing/2014/main" id="{00000000-0008-0000-0200-000096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51" name="image465.png">
          <a:extLst>
            <a:ext uri="{FF2B5EF4-FFF2-40B4-BE49-F238E27FC236}">
              <a16:creationId xmlns:a16="http://schemas.microsoft.com/office/drawing/2014/main" id="{00000000-0008-0000-0200-000097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52" name="image466.png">
          <a:extLst>
            <a:ext uri="{FF2B5EF4-FFF2-40B4-BE49-F238E27FC236}">
              <a16:creationId xmlns:a16="http://schemas.microsoft.com/office/drawing/2014/main" id="{00000000-0008-0000-0200-000098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53" name="image467.png">
          <a:extLst>
            <a:ext uri="{FF2B5EF4-FFF2-40B4-BE49-F238E27FC236}">
              <a16:creationId xmlns:a16="http://schemas.microsoft.com/office/drawing/2014/main" id="{00000000-0008-0000-0200-000099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54" name="image468.png">
          <a:extLst>
            <a:ext uri="{FF2B5EF4-FFF2-40B4-BE49-F238E27FC236}">
              <a16:creationId xmlns:a16="http://schemas.microsoft.com/office/drawing/2014/main" id="{00000000-0008-0000-0200-00009A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55" name="image469.png">
          <a:extLst>
            <a:ext uri="{FF2B5EF4-FFF2-40B4-BE49-F238E27FC236}">
              <a16:creationId xmlns:a16="http://schemas.microsoft.com/office/drawing/2014/main" id="{00000000-0008-0000-0200-00009B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56" name="image470.png">
          <a:extLst>
            <a:ext uri="{FF2B5EF4-FFF2-40B4-BE49-F238E27FC236}">
              <a16:creationId xmlns:a16="http://schemas.microsoft.com/office/drawing/2014/main" id="{00000000-0008-0000-0200-00009C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57" name="image471.png">
          <a:extLst>
            <a:ext uri="{FF2B5EF4-FFF2-40B4-BE49-F238E27FC236}">
              <a16:creationId xmlns:a16="http://schemas.microsoft.com/office/drawing/2014/main" id="{00000000-0008-0000-0200-00009D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38125"/>
    <xdr:pic>
      <xdr:nvPicPr>
        <xdr:cNvPr id="158" name="image472.png">
          <a:extLst>
            <a:ext uri="{FF2B5EF4-FFF2-40B4-BE49-F238E27FC236}">
              <a16:creationId xmlns:a16="http://schemas.microsoft.com/office/drawing/2014/main" id="{00000000-0008-0000-0200-00009E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0</xdr:row>
      <xdr:rowOff>0</xdr:rowOff>
    </xdr:from>
    <xdr:ext cx="47625" cy="190500"/>
    <xdr:pic>
      <xdr:nvPicPr>
        <xdr:cNvPr id="159" name="image473.png">
          <a:extLst>
            <a:ext uri="{FF2B5EF4-FFF2-40B4-BE49-F238E27FC236}">
              <a16:creationId xmlns:a16="http://schemas.microsoft.com/office/drawing/2014/main" id="{00000000-0008-0000-0200-00009F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0</xdr:row>
      <xdr:rowOff>0</xdr:rowOff>
    </xdr:from>
    <xdr:ext cx="47625" cy="190500"/>
    <xdr:pic>
      <xdr:nvPicPr>
        <xdr:cNvPr id="160" name="image474.png">
          <a:extLst>
            <a:ext uri="{FF2B5EF4-FFF2-40B4-BE49-F238E27FC236}">
              <a16:creationId xmlns:a16="http://schemas.microsoft.com/office/drawing/2014/main" id="{00000000-0008-0000-0200-0000A0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0</xdr:row>
      <xdr:rowOff>0</xdr:rowOff>
    </xdr:from>
    <xdr:ext cx="47625" cy="190500"/>
    <xdr:pic>
      <xdr:nvPicPr>
        <xdr:cNvPr id="161" name="image475.png">
          <a:extLst>
            <a:ext uri="{FF2B5EF4-FFF2-40B4-BE49-F238E27FC236}">
              <a16:creationId xmlns:a16="http://schemas.microsoft.com/office/drawing/2014/main" id="{00000000-0008-0000-0200-0000A1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0</xdr:row>
      <xdr:rowOff>0</xdr:rowOff>
    </xdr:from>
    <xdr:ext cx="47625" cy="190500"/>
    <xdr:pic>
      <xdr:nvPicPr>
        <xdr:cNvPr id="162" name="image476.png">
          <a:extLst>
            <a:ext uri="{FF2B5EF4-FFF2-40B4-BE49-F238E27FC236}">
              <a16:creationId xmlns:a16="http://schemas.microsoft.com/office/drawing/2014/main" id="{00000000-0008-0000-0200-0000A2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0</xdr:row>
      <xdr:rowOff>0</xdr:rowOff>
    </xdr:from>
    <xdr:ext cx="47625" cy="190500"/>
    <xdr:pic>
      <xdr:nvPicPr>
        <xdr:cNvPr id="163" name="image477.png">
          <a:extLst>
            <a:ext uri="{FF2B5EF4-FFF2-40B4-BE49-F238E27FC236}">
              <a16:creationId xmlns:a16="http://schemas.microsoft.com/office/drawing/2014/main" id="{00000000-0008-0000-0200-0000A3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0</xdr:row>
      <xdr:rowOff>0</xdr:rowOff>
    </xdr:from>
    <xdr:ext cx="47625" cy="190500"/>
    <xdr:pic>
      <xdr:nvPicPr>
        <xdr:cNvPr id="164" name="image478.png">
          <a:extLst>
            <a:ext uri="{FF2B5EF4-FFF2-40B4-BE49-F238E27FC236}">
              <a16:creationId xmlns:a16="http://schemas.microsoft.com/office/drawing/2014/main" id="{00000000-0008-0000-0200-0000A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0</xdr:row>
      <xdr:rowOff>0</xdr:rowOff>
    </xdr:from>
    <xdr:ext cx="47625" cy="190500"/>
    <xdr:pic>
      <xdr:nvPicPr>
        <xdr:cNvPr id="165" name="image479.png">
          <a:extLst>
            <a:ext uri="{FF2B5EF4-FFF2-40B4-BE49-F238E27FC236}">
              <a16:creationId xmlns:a16="http://schemas.microsoft.com/office/drawing/2014/main" id="{00000000-0008-0000-0200-0000A5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0</xdr:row>
      <xdr:rowOff>0</xdr:rowOff>
    </xdr:from>
    <xdr:ext cx="47625" cy="190500"/>
    <xdr:pic>
      <xdr:nvPicPr>
        <xdr:cNvPr id="166" name="image480.png">
          <a:extLst>
            <a:ext uri="{FF2B5EF4-FFF2-40B4-BE49-F238E27FC236}">
              <a16:creationId xmlns:a16="http://schemas.microsoft.com/office/drawing/2014/main" id="{00000000-0008-0000-0200-0000A6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0</xdr:row>
      <xdr:rowOff>0</xdr:rowOff>
    </xdr:from>
    <xdr:ext cx="47625" cy="190500"/>
    <xdr:pic>
      <xdr:nvPicPr>
        <xdr:cNvPr id="167" name="image481.png">
          <a:extLst>
            <a:ext uri="{FF2B5EF4-FFF2-40B4-BE49-F238E27FC236}">
              <a16:creationId xmlns:a16="http://schemas.microsoft.com/office/drawing/2014/main" id="{00000000-0008-0000-0200-0000A7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0</xdr:row>
      <xdr:rowOff>0</xdr:rowOff>
    </xdr:from>
    <xdr:ext cx="47625" cy="190500"/>
    <xdr:pic>
      <xdr:nvPicPr>
        <xdr:cNvPr id="168" name="image482.png">
          <a:extLst>
            <a:ext uri="{FF2B5EF4-FFF2-40B4-BE49-F238E27FC236}">
              <a16:creationId xmlns:a16="http://schemas.microsoft.com/office/drawing/2014/main" id="{00000000-0008-0000-0200-0000A8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0</xdr:row>
      <xdr:rowOff>0</xdr:rowOff>
    </xdr:from>
    <xdr:ext cx="47625" cy="190500"/>
    <xdr:pic>
      <xdr:nvPicPr>
        <xdr:cNvPr id="169" name="image483.png">
          <a:extLst>
            <a:ext uri="{FF2B5EF4-FFF2-40B4-BE49-F238E27FC236}">
              <a16:creationId xmlns:a16="http://schemas.microsoft.com/office/drawing/2014/main" id="{00000000-0008-0000-0200-0000A9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0</xdr:row>
      <xdr:rowOff>0</xdr:rowOff>
    </xdr:from>
    <xdr:ext cx="47625" cy="190500"/>
    <xdr:pic>
      <xdr:nvPicPr>
        <xdr:cNvPr id="170" name="image484.png">
          <a:extLst>
            <a:ext uri="{FF2B5EF4-FFF2-40B4-BE49-F238E27FC236}">
              <a16:creationId xmlns:a16="http://schemas.microsoft.com/office/drawing/2014/main" id="{00000000-0008-0000-0200-0000AA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0</xdr:row>
      <xdr:rowOff>0</xdr:rowOff>
    </xdr:from>
    <xdr:ext cx="47625" cy="190500"/>
    <xdr:pic>
      <xdr:nvPicPr>
        <xdr:cNvPr id="171" name="image485.png">
          <a:extLst>
            <a:ext uri="{FF2B5EF4-FFF2-40B4-BE49-F238E27FC236}">
              <a16:creationId xmlns:a16="http://schemas.microsoft.com/office/drawing/2014/main" id="{00000000-0008-0000-0200-0000AB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wsDr>
</file>

<file path=xl/drawings/drawing6.xml><?xml version="1.0" encoding="utf-8"?>
<xdr:wsDr xmlns:xdr="http://schemas.openxmlformats.org/drawingml/2006/spreadsheetDrawing" xmlns:a="http://schemas.openxmlformats.org/drawingml/2006/main">
  <xdr:oneCellAnchor>
    <xdr:from>
      <xdr:col>0</xdr:col>
      <xdr:colOff>542925</xdr:colOff>
      <xdr:row>0</xdr:row>
      <xdr:rowOff>76200</xdr:rowOff>
    </xdr:from>
    <xdr:ext cx="1362075" cy="1257300"/>
    <xdr:pic>
      <xdr:nvPicPr>
        <xdr:cNvPr id="172" name="image1.png">
          <a:extLst>
            <a:ext uri="{FF2B5EF4-FFF2-40B4-BE49-F238E27FC236}">
              <a16:creationId xmlns:a16="http://schemas.microsoft.com/office/drawing/2014/main" id="{970B5B62-08C5-4FAE-BB93-78AC45BFD21E}"/>
            </a:ext>
          </a:extLst>
        </xdr:cNvPr>
        <xdr:cNvPicPr preferRelativeResize="0"/>
      </xdr:nvPicPr>
      <xdr:blipFill>
        <a:blip xmlns:r="http://schemas.openxmlformats.org/officeDocument/2006/relationships" r:embed="rId1" cstate="print"/>
        <a:stretch>
          <a:fillRect/>
        </a:stretch>
      </xdr:blipFill>
      <xdr:spPr>
        <a:xfrm>
          <a:off x="542925" y="76200"/>
          <a:ext cx="1362075" cy="1257300"/>
        </a:xfrm>
        <a:prstGeom prst="rect">
          <a:avLst/>
        </a:prstGeom>
        <a:noFill/>
      </xdr:spPr>
    </xdr:pic>
    <xdr:clientData fLocksWithSheet="0"/>
  </xdr:oneCellAnchor>
  <xdr:oneCellAnchor>
    <xdr:from>
      <xdr:col>15</xdr:col>
      <xdr:colOff>76200</xdr:colOff>
      <xdr:row>0</xdr:row>
      <xdr:rowOff>66675</xdr:rowOff>
    </xdr:from>
    <xdr:ext cx="1162050" cy="1162050"/>
    <xdr:pic>
      <xdr:nvPicPr>
        <xdr:cNvPr id="173" name="image2.jpg">
          <a:extLst>
            <a:ext uri="{FF2B5EF4-FFF2-40B4-BE49-F238E27FC236}">
              <a16:creationId xmlns:a16="http://schemas.microsoft.com/office/drawing/2014/main" id="{59D732FC-AFBB-4CAF-A0CE-01595898F536}"/>
            </a:ext>
          </a:extLst>
        </xdr:cNvPr>
        <xdr:cNvPicPr preferRelativeResize="0"/>
      </xdr:nvPicPr>
      <xdr:blipFill>
        <a:blip xmlns:r="http://schemas.openxmlformats.org/officeDocument/2006/relationships" r:embed="rId2" cstate="print"/>
        <a:stretch>
          <a:fillRect/>
        </a:stretch>
      </xdr:blipFill>
      <xdr:spPr>
        <a:xfrm>
          <a:off x="16659225" y="66675"/>
          <a:ext cx="1162050" cy="1162050"/>
        </a:xfrm>
        <a:prstGeom prst="rect">
          <a:avLst/>
        </a:prstGeom>
        <a:noFill/>
      </xdr:spPr>
    </xdr:pic>
    <xdr:clientData fLocksWithSheet="0"/>
  </xdr:oneCellAnchor>
  <xdr:oneCellAnchor>
    <xdr:from>
      <xdr:col>5</xdr:col>
      <xdr:colOff>0</xdr:colOff>
      <xdr:row>0</xdr:row>
      <xdr:rowOff>0</xdr:rowOff>
    </xdr:from>
    <xdr:ext cx="47625" cy="219075"/>
    <xdr:pic>
      <xdr:nvPicPr>
        <xdr:cNvPr id="174" name="image3.png">
          <a:extLst>
            <a:ext uri="{FF2B5EF4-FFF2-40B4-BE49-F238E27FC236}">
              <a16:creationId xmlns:a16="http://schemas.microsoft.com/office/drawing/2014/main" id="{65352B13-2C5F-4B72-A893-054590301173}"/>
            </a:ext>
          </a:extLst>
        </xdr:cNvPr>
        <xdr:cNvPicPr preferRelativeResize="0"/>
      </xdr:nvPicPr>
      <xdr:blipFill>
        <a:blip xmlns:r="http://schemas.openxmlformats.org/officeDocument/2006/relationships" r:embed="rId3" cstate="print"/>
        <a:stretch>
          <a:fillRect/>
        </a:stretch>
      </xdr:blipFill>
      <xdr:spPr>
        <a:xfrm>
          <a:off x="10106025" y="3600450"/>
          <a:ext cx="47625" cy="219075"/>
        </a:xfrm>
        <a:prstGeom prst="rect">
          <a:avLst/>
        </a:prstGeom>
        <a:noFill/>
      </xdr:spPr>
    </xdr:pic>
    <xdr:clientData fLocksWithSheet="0"/>
  </xdr:oneCellAnchor>
  <xdr:oneCellAnchor>
    <xdr:from>
      <xdr:col>5</xdr:col>
      <xdr:colOff>0</xdr:colOff>
      <xdr:row>0</xdr:row>
      <xdr:rowOff>0</xdr:rowOff>
    </xdr:from>
    <xdr:ext cx="47625" cy="219075"/>
    <xdr:pic>
      <xdr:nvPicPr>
        <xdr:cNvPr id="175" name="image4.png">
          <a:extLst>
            <a:ext uri="{FF2B5EF4-FFF2-40B4-BE49-F238E27FC236}">
              <a16:creationId xmlns:a16="http://schemas.microsoft.com/office/drawing/2014/main" id="{ECE2C63F-F745-44AB-9DB6-2FD1FB7DEAFF}"/>
            </a:ext>
          </a:extLst>
        </xdr:cNvPr>
        <xdr:cNvPicPr preferRelativeResize="0"/>
      </xdr:nvPicPr>
      <xdr:blipFill>
        <a:blip xmlns:r="http://schemas.openxmlformats.org/officeDocument/2006/relationships" r:embed="rId3" cstate="print"/>
        <a:stretch>
          <a:fillRect/>
        </a:stretch>
      </xdr:blipFill>
      <xdr:spPr>
        <a:xfrm>
          <a:off x="10106025" y="3600450"/>
          <a:ext cx="47625" cy="219075"/>
        </a:xfrm>
        <a:prstGeom prst="rect">
          <a:avLst/>
        </a:prstGeom>
        <a:noFill/>
      </xdr:spPr>
    </xdr:pic>
    <xdr:clientData fLocksWithSheet="0"/>
  </xdr:oneCellAnchor>
  <xdr:oneCellAnchor>
    <xdr:from>
      <xdr:col>5</xdr:col>
      <xdr:colOff>0</xdr:colOff>
      <xdr:row>0</xdr:row>
      <xdr:rowOff>0</xdr:rowOff>
    </xdr:from>
    <xdr:ext cx="47625" cy="219075"/>
    <xdr:pic>
      <xdr:nvPicPr>
        <xdr:cNvPr id="176" name="image5.png">
          <a:extLst>
            <a:ext uri="{FF2B5EF4-FFF2-40B4-BE49-F238E27FC236}">
              <a16:creationId xmlns:a16="http://schemas.microsoft.com/office/drawing/2014/main" id="{8875416F-A0B9-42B5-8FD2-52446BE8F82C}"/>
            </a:ext>
          </a:extLst>
        </xdr:cNvPr>
        <xdr:cNvPicPr preferRelativeResize="0"/>
      </xdr:nvPicPr>
      <xdr:blipFill>
        <a:blip xmlns:r="http://schemas.openxmlformats.org/officeDocument/2006/relationships" r:embed="rId3" cstate="print"/>
        <a:stretch>
          <a:fillRect/>
        </a:stretch>
      </xdr:blipFill>
      <xdr:spPr>
        <a:xfrm>
          <a:off x="10106025" y="3600450"/>
          <a:ext cx="47625" cy="219075"/>
        </a:xfrm>
        <a:prstGeom prst="rect">
          <a:avLst/>
        </a:prstGeom>
        <a:noFill/>
      </xdr:spPr>
    </xdr:pic>
    <xdr:clientData fLocksWithSheet="0"/>
  </xdr:oneCellAnchor>
  <xdr:oneCellAnchor>
    <xdr:from>
      <xdr:col>5</xdr:col>
      <xdr:colOff>0</xdr:colOff>
      <xdr:row>0</xdr:row>
      <xdr:rowOff>0</xdr:rowOff>
    </xdr:from>
    <xdr:ext cx="47625" cy="276225"/>
    <xdr:pic>
      <xdr:nvPicPr>
        <xdr:cNvPr id="177" name="image6.png">
          <a:extLst>
            <a:ext uri="{FF2B5EF4-FFF2-40B4-BE49-F238E27FC236}">
              <a16:creationId xmlns:a16="http://schemas.microsoft.com/office/drawing/2014/main" id="{6A370338-3EE0-4BB7-81C2-D5799AD8C17F}"/>
            </a:ext>
          </a:extLst>
        </xdr:cNvPr>
        <xdr:cNvPicPr preferRelativeResize="0"/>
      </xdr:nvPicPr>
      <xdr:blipFill>
        <a:blip xmlns:r="http://schemas.openxmlformats.org/officeDocument/2006/relationships" r:embed="rId3" cstate="print"/>
        <a:stretch>
          <a:fillRect/>
        </a:stretch>
      </xdr:blipFill>
      <xdr:spPr>
        <a:xfrm>
          <a:off x="10106025" y="3600450"/>
          <a:ext cx="47625" cy="276225"/>
        </a:xfrm>
        <a:prstGeom prst="rect">
          <a:avLst/>
        </a:prstGeom>
        <a:noFill/>
      </xdr:spPr>
    </xdr:pic>
    <xdr:clientData fLocksWithSheet="0"/>
  </xdr:oneCellAnchor>
  <xdr:oneCellAnchor>
    <xdr:from>
      <xdr:col>5</xdr:col>
      <xdr:colOff>0</xdr:colOff>
      <xdr:row>0</xdr:row>
      <xdr:rowOff>0</xdr:rowOff>
    </xdr:from>
    <xdr:ext cx="47625" cy="219075"/>
    <xdr:pic>
      <xdr:nvPicPr>
        <xdr:cNvPr id="178" name="image7.png">
          <a:extLst>
            <a:ext uri="{FF2B5EF4-FFF2-40B4-BE49-F238E27FC236}">
              <a16:creationId xmlns:a16="http://schemas.microsoft.com/office/drawing/2014/main" id="{1251A2BE-6997-491D-ACAB-9538E5EE000E}"/>
            </a:ext>
          </a:extLst>
        </xdr:cNvPr>
        <xdr:cNvPicPr preferRelativeResize="0"/>
      </xdr:nvPicPr>
      <xdr:blipFill>
        <a:blip xmlns:r="http://schemas.openxmlformats.org/officeDocument/2006/relationships" r:embed="rId3" cstate="print"/>
        <a:stretch>
          <a:fillRect/>
        </a:stretch>
      </xdr:blipFill>
      <xdr:spPr>
        <a:xfrm>
          <a:off x="10106025" y="3600450"/>
          <a:ext cx="47625" cy="219075"/>
        </a:xfrm>
        <a:prstGeom prst="rect">
          <a:avLst/>
        </a:prstGeom>
        <a:noFill/>
      </xdr:spPr>
    </xdr:pic>
    <xdr:clientData fLocksWithSheet="0"/>
  </xdr:oneCellAnchor>
  <xdr:oneCellAnchor>
    <xdr:from>
      <xdr:col>5</xdr:col>
      <xdr:colOff>0</xdr:colOff>
      <xdr:row>0</xdr:row>
      <xdr:rowOff>0</xdr:rowOff>
    </xdr:from>
    <xdr:ext cx="47625" cy="219075"/>
    <xdr:pic>
      <xdr:nvPicPr>
        <xdr:cNvPr id="179" name="image8.png">
          <a:extLst>
            <a:ext uri="{FF2B5EF4-FFF2-40B4-BE49-F238E27FC236}">
              <a16:creationId xmlns:a16="http://schemas.microsoft.com/office/drawing/2014/main" id="{D46755FA-1DA8-4A09-B196-14CC27FC981B}"/>
            </a:ext>
          </a:extLst>
        </xdr:cNvPr>
        <xdr:cNvPicPr preferRelativeResize="0"/>
      </xdr:nvPicPr>
      <xdr:blipFill>
        <a:blip xmlns:r="http://schemas.openxmlformats.org/officeDocument/2006/relationships" r:embed="rId3" cstate="print"/>
        <a:stretch>
          <a:fillRect/>
        </a:stretch>
      </xdr:blipFill>
      <xdr:spPr>
        <a:xfrm>
          <a:off x="10106025" y="3600450"/>
          <a:ext cx="47625" cy="219075"/>
        </a:xfrm>
        <a:prstGeom prst="rect">
          <a:avLst/>
        </a:prstGeom>
        <a:noFill/>
      </xdr:spPr>
    </xdr:pic>
    <xdr:clientData fLocksWithSheet="0"/>
  </xdr:oneCellAnchor>
  <xdr:oneCellAnchor>
    <xdr:from>
      <xdr:col>5</xdr:col>
      <xdr:colOff>0</xdr:colOff>
      <xdr:row>0</xdr:row>
      <xdr:rowOff>0</xdr:rowOff>
    </xdr:from>
    <xdr:ext cx="47625" cy="200025"/>
    <xdr:pic>
      <xdr:nvPicPr>
        <xdr:cNvPr id="180" name="image9.png">
          <a:extLst>
            <a:ext uri="{FF2B5EF4-FFF2-40B4-BE49-F238E27FC236}">
              <a16:creationId xmlns:a16="http://schemas.microsoft.com/office/drawing/2014/main" id="{26C15967-D806-46E9-A02A-AD8D9C6D2FA5}"/>
            </a:ext>
          </a:extLst>
        </xdr:cNvPr>
        <xdr:cNvPicPr preferRelativeResize="0"/>
      </xdr:nvPicPr>
      <xdr:blipFill>
        <a:blip xmlns:r="http://schemas.openxmlformats.org/officeDocument/2006/relationships" r:embed="rId3" cstate="print"/>
        <a:stretch>
          <a:fillRect/>
        </a:stretch>
      </xdr:blipFill>
      <xdr:spPr>
        <a:xfrm>
          <a:off x="10106025" y="3600450"/>
          <a:ext cx="47625" cy="200025"/>
        </a:xfrm>
        <a:prstGeom prst="rect">
          <a:avLst/>
        </a:prstGeom>
        <a:noFill/>
      </xdr:spPr>
    </xdr:pic>
    <xdr:clientData fLocksWithSheet="0"/>
  </xdr:oneCellAnchor>
  <xdr:oneCellAnchor>
    <xdr:from>
      <xdr:col>5</xdr:col>
      <xdr:colOff>0</xdr:colOff>
      <xdr:row>0</xdr:row>
      <xdr:rowOff>0</xdr:rowOff>
    </xdr:from>
    <xdr:ext cx="47625" cy="219075"/>
    <xdr:pic>
      <xdr:nvPicPr>
        <xdr:cNvPr id="181" name="image10.png">
          <a:extLst>
            <a:ext uri="{FF2B5EF4-FFF2-40B4-BE49-F238E27FC236}">
              <a16:creationId xmlns:a16="http://schemas.microsoft.com/office/drawing/2014/main" id="{DE35051D-26B1-4C04-9B80-030DCDE2E32E}"/>
            </a:ext>
          </a:extLst>
        </xdr:cNvPr>
        <xdr:cNvPicPr preferRelativeResize="0"/>
      </xdr:nvPicPr>
      <xdr:blipFill>
        <a:blip xmlns:r="http://schemas.openxmlformats.org/officeDocument/2006/relationships" r:embed="rId3" cstate="print"/>
        <a:stretch>
          <a:fillRect/>
        </a:stretch>
      </xdr:blipFill>
      <xdr:spPr>
        <a:xfrm>
          <a:off x="10106025" y="3600450"/>
          <a:ext cx="47625" cy="219075"/>
        </a:xfrm>
        <a:prstGeom prst="rect">
          <a:avLst/>
        </a:prstGeom>
        <a:noFill/>
      </xdr:spPr>
    </xdr:pic>
    <xdr:clientData fLocksWithSheet="0"/>
  </xdr:oneCellAnchor>
  <xdr:oneCellAnchor>
    <xdr:from>
      <xdr:col>5</xdr:col>
      <xdr:colOff>0</xdr:colOff>
      <xdr:row>0</xdr:row>
      <xdr:rowOff>0</xdr:rowOff>
    </xdr:from>
    <xdr:ext cx="47625" cy="219075"/>
    <xdr:pic>
      <xdr:nvPicPr>
        <xdr:cNvPr id="182" name="image11.png">
          <a:extLst>
            <a:ext uri="{FF2B5EF4-FFF2-40B4-BE49-F238E27FC236}">
              <a16:creationId xmlns:a16="http://schemas.microsoft.com/office/drawing/2014/main" id="{815D03F8-C85C-442E-97D9-20D1F9A4A798}"/>
            </a:ext>
          </a:extLst>
        </xdr:cNvPr>
        <xdr:cNvPicPr preferRelativeResize="0"/>
      </xdr:nvPicPr>
      <xdr:blipFill>
        <a:blip xmlns:r="http://schemas.openxmlformats.org/officeDocument/2006/relationships" r:embed="rId3" cstate="print"/>
        <a:stretch>
          <a:fillRect/>
        </a:stretch>
      </xdr:blipFill>
      <xdr:spPr>
        <a:xfrm>
          <a:off x="10106025" y="3600450"/>
          <a:ext cx="47625" cy="219075"/>
        </a:xfrm>
        <a:prstGeom prst="rect">
          <a:avLst/>
        </a:prstGeom>
        <a:noFill/>
      </xdr:spPr>
    </xdr:pic>
    <xdr:clientData fLocksWithSheet="0"/>
  </xdr:oneCellAnchor>
  <xdr:oneCellAnchor>
    <xdr:from>
      <xdr:col>5</xdr:col>
      <xdr:colOff>0</xdr:colOff>
      <xdr:row>0</xdr:row>
      <xdr:rowOff>0</xdr:rowOff>
    </xdr:from>
    <xdr:ext cx="47625" cy="219075"/>
    <xdr:pic>
      <xdr:nvPicPr>
        <xdr:cNvPr id="183" name="image12.png">
          <a:extLst>
            <a:ext uri="{FF2B5EF4-FFF2-40B4-BE49-F238E27FC236}">
              <a16:creationId xmlns:a16="http://schemas.microsoft.com/office/drawing/2014/main" id="{4A294A8E-2500-407B-88F4-66EB070BCFB2}"/>
            </a:ext>
          </a:extLst>
        </xdr:cNvPr>
        <xdr:cNvPicPr preferRelativeResize="0"/>
      </xdr:nvPicPr>
      <xdr:blipFill>
        <a:blip xmlns:r="http://schemas.openxmlformats.org/officeDocument/2006/relationships" r:embed="rId3" cstate="print"/>
        <a:stretch>
          <a:fillRect/>
        </a:stretch>
      </xdr:blipFill>
      <xdr:spPr>
        <a:xfrm>
          <a:off x="10106025" y="3600450"/>
          <a:ext cx="47625" cy="219075"/>
        </a:xfrm>
        <a:prstGeom prst="rect">
          <a:avLst/>
        </a:prstGeom>
        <a:noFill/>
      </xdr:spPr>
    </xdr:pic>
    <xdr:clientData fLocksWithSheet="0"/>
  </xdr:oneCellAnchor>
  <xdr:oneCellAnchor>
    <xdr:from>
      <xdr:col>5</xdr:col>
      <xdr:colOff>0</xdr:colOff>
      <xdr:row>0</xdr:row>
      <xdr:rowOff>0</xdr:rowOff>
    </xdr:from>
    <xdr:ext cx="47625" cy="219075"/>
    <xdr:pic>
      <xdr:nvPicPr>
        <xdr:cNvPr id="184" name="image13.png">
          <a:extLst>
            <a:ext uri="{FF2B5EF4-FFF2-40B4-BE49-F238E27FC236}">
              <a16:creationId xmlns:a16="http://schemas.microsoft.com/office/drawing/2014/main" id="{D1D2334F-1670-43E4-85C1-BBF558023FEA}"/>
            </a:ext>
          </a:extLst>
        </xdr:cNvPr>
        <xdr:cNvPicPr preferRelativeResize="0"/>
      </xdr:nvPicPr>
      <xdr:blipFill>
        <a:blip xmlns:r="http://schemas.openxmlformats.org/officeDocument/2006/relationships" r:embed="rId3" cstate="print"/>
        <a:stretch>
          <a:fillRect/>
        </a:stretch>
      </xdr:blipFill>
      <xdr:spPr>
        <a:xfrm>
          <a:off x="10106025" y="3600450"/>
          <a:ext cx="47625" cy="219075"/>
        </a:xfrm>
        <a:prstGeom prst="rect">
          <a:avLst/>
        </a:prstGeom>
        <a:noFill/>
      </xdr:spPr>
    </xdr:pic>
    <xdr:clientData fLocksWithSheet="0"/>
  </xdr:oneCellAnchor>
  <xdr:oneCellAnchor>
    <xdr:from>
      <xdr:col>5</xdr:col>
      <xdr:colOff>0</xdr:colOff>
      <xdr:row>0</xdr:row>
      <xdr:rowOff>0</xdr:rowOff>
    </xdr:from>
    <xdr:ext cx="47625" cy="219075"/>
    <xdr:pic>
      <xdr:nvPicPr>
        <xdr:cNvPr id="185" name="image14.png">
          <a:extLst>
            <a:ext uri="{FF2B5EF4-FFF2-40B4-BE49-F238E27FC236}">
              <a16:creationId xmlns:a16="http://schemas.microsoft.com/office/drawing/2014/main" id="{6E90681B-2B3D-4596-9B8A-A00E426E8C0C}"/>
            </a:ext>
          </a:extLst>
        </xdr:cNvPr>
        <xdr:cNvPicPr preferRelativeResize="0"/>
      </xdr:nvPicPr>
      <xdr:blipFill>
        <a:blip xmlns:r="http://schemas.openxmlformats.org/officeDocument/2006/relationships" r:embed="rId3" cstate="print"/>
        <a:stretch>
          <a:fillRect/>
        </a:stretch>
      </xdr:blipFill>
      <xdr:spPr>
        <a:xfrm>
          <a:off x="10106025" y="3600450"/>
          <a:ext cx="47625" cy="219075"/>
        </a:xfrm>
        <a:prstGeom prst="rect">
          <a:avLst/>
        </a:prstGeom>
        <a:noFill/>
      </xdr:spPr>
    </xdr:pic>
    <xdr:clientData fLocksWithSheet="0"/>
  </xdr:oneCellAnchor>
  <xdr:oneCellAnchor>
    <xdr:from>
      <xdr:col>5</xdr:col>
      <xdr:colOff>0</xdr:colOff>
      <xdr:row>0</xdr:row>
      <xdr:rowOff>0</xdr:rowOff>
    </xdr:from>
    <xdr:ext cx="47625" cy="219075"/>
    <xdr:pic>
      <xdr:nvPicPr>
        <xdr:cNvPr id="186" name="image15.png">
          <a:extLst>
            <a:ext uri="{FF2B5EF4-FFF2-40B4-BE49-F238E27FC236}">
              <a16:creationId xmlns:a16="http://schemas.microsoft.com/office/drawing/2014/main" id="{8A7530D0-56AE-42DB-93A1-B51ED1B72EF5}"/>
            </a:ext>
          </a:extLst>
        </xdr:cNvPr>
        <xdr:cNvPicPr preferRelativeResize="0"/>
      </xdr:nvPicPr>
      <xdr:blipFill>
        <a:blip xmlns:r="http://schemas.openxmlformats.org/officeDocument/2006/relationships" r:embed="rId3" cstate="print"/>
        <a:stretch>
          <a:fillRect/>
        </a:stretch>
      </xdr:blipFill>
      <xdr:spPr>
        <a:xfrm>
          <a:off x="10106025" y="3600450"/>
          <a:ext cx="47625" cy="219075"/>
        </a:xfrm>
        <a:prstGeom prst="rect">
          <a:avLst/>
        </a:prstGeom>
        <a:noFill/>
      </xdr:spPr>
    </xdr:pic>
    <xdr:clientData fLocksWithSheet="0"/>
  </xdr:oneCellAnchor>
  <xdr:oneCellAnchor>
    <xdr:from>
      <xdr:col>5</xdr:col>
      <xdr:colOff>0</xdr:colOff>
      <xdr:row>0</xdr:row>
      <xdr:rowOff>0</xdr:rowOff>
    </xdr:from>
    <xdr:ext cx="47625" cy="219075"/>
    <xdr:pic>
      <xdr:nvPicPr>
        <xdr:cNvPr id="187" name="image16.png">
          <a:extLst>
            <a:ext uri="{FF2B5EF4-FFF2-40B4-BE49-F238E27FC236}">
              <a16:creationId xmlns:a16="http://schemas.microsoft.com/office/drawing/2014/main" id="{B1543790-A9CF-45AE-9DFB-FB52C9595B75}"/>
            </a:ext>
          </a:extLst>
        </xdr:cNvPr>
        <xdr:cNvPicPr preferRelativeResize="0"/>
      </xdr:nvPicPr>
      <xdr:blipFill>
        <a:blip xmlns:r="http://schemas.openxmlformats.org/officeDocument/2006/relationships" r:embed="rId3" cstate="print"/>
        <a:stretch>
          <a:fillRect/>
        </a:stretch>
      </xdr:blipFill>
      <xdr:spPr>
        <a:xfrm>
          <a:off x="10106025" y="3600450"/>
          <a:ext cx="47625" cy="219075"/>
        </a:xfrm>
        <a:prstGeom prst="rect">
          <a:avLst/>
        </a:prstGeom>
        <a:noFill/>
      </xdr:spPr>
    </xdr:pic>
    <xdr:clientData fLocksWithSheet="0"/>
  </xdr:oneCellAnchor>
  <xdr:oneCellAnchor>
    <xdr:from>
      <xdr:col>5</xdr:col>
      <xdr:colOff>0</xdr:colOff>
      <xdr:row>0</xdr:row>
      <xdr:rowOff>0</xdr:rowOff>
    </xdr:from>
    <xdr:ext cx="47625" cy="219075"/>
    <xdr:pic>
      <xdr:nvPicPr>
        <xdr:cNvPr id="188" name="image17.png">
          <a:extLst>
            <a:ext uri="{FF2B5EF4-FFF2-40B4-BE49-F238E27FC236}">
              <a16:creationId xmlns:a16="http://schemas.microsoft.com/office/drawing/2014/main" id="{F59BC357-1840-4FE1-8C41-46F561E3E25A}"/>
            </a:ext>
          </a:extLst>
        </xdr:cNvPr>
        <xdr:cNvPicPr preferRelativeResize="0"/>
      </xdr:nvPicPr>
      <xdr:blipFill>
        <a:blip xmlns:r="http://schemas.openxmlformats.org/officeDocument/2006/relationships" r:embed="rId3" cstate="print"/>
        <a:stretch>
          <a:fillRect/>
        </a:stretch>
      </xdr:blipFill>
      <xdr:spPr>
        <a:xfrm>
          <a:off x="10106025" y="3600450"/>
          <a:ext cx="47625" cy="219075"/>
        </a:xfrm>
        <a:prstGeom prst="rect">
          <a:avLst/>
        </a:prstGeom>
        <a:noFill/>
      </xdr:spPr>
    </xdr:pic>
    <xdr:clientData fLocksWithSheet="0"/>
  </xdr:oneCellAnchor>
  <xdr:oneCellAnchor>
    <xdr:from>
      <xdr:col>5</xdr:col>
      <xdr:colOff>0</xdr:colOff>
      <xdr:row>0</xdr:row>
      <xdr:rowOff>0</xdr:rowOff>
    </xdr:from>
    <xdr:ext cx="47625" cy="276225"/>
    <xdr:pic>
      <xdr:nvPicPr>
        <xdr:cNvPr id="189" name="image18.png">
          <a:extLst>
            <a:ext uri="{FF2B5EF4-FFF2-40B4-BE49-F238E27FC236}">
              <a16:creationId xmlns:a16="http://schemas.microsoft.com/office/drawing/2014/main" id="{30EEC035-CFF9-43C8-A6ED-DB9361669028}"/>
            </a:ext>
          </a:extLst>
        </xdr:cNvPr>
        <xdr:cNvPicPr preferRelativeResize="0"/>
      </xdr:nvPicPr>
      <xdr:blipFill>
        <a:blip xmlns:r="http://schemas.openxmlformats.org/officeDocument/2006/relationships" r:embed="rId3" cstate="print"/>
        <a:stretch>
          <a:fillRect/>
        </a:stretch>
      </xdr:blipFill>
      <xdr:spPr>
        <a:xfrm>
          <a:off x="10106025" y="3600450"/>
          <a:ext cx="47625" cy="276225"/>
        </a:xfrm>
        <a:prstGeom prst="rect">
          <a:avLst/>
        </a:prstGeom>
        <a:noFill/>
      </xdr:spPr>
    </xdr:pic>
    <xdr:clientData fLocksWithSheet="0"/>
  </xdr:oneCellAnchor>
  <xdr:oneCellAnchor>
    <xdr:from>
      <xdr:col>5</xdr:col>
      <xdr:colOff>0</xdr:colOff>
      <xdr:row>0</xdr:row>
      <xdr:rowOff>0</xdr:rowOff>
    </xdr:from>
    <xdr:ext cx="47625" cy="190500"/>
    <xdr:pic>
      <xdr:nvPicPr>
        <xdr:cNvPr id="190" name="image19.png">
          <a:extLst>
            <a:ext uri="{FF2B5EF4-FFF2-40B4-BE49-F238E27FC236}">
              <a16:creationId xmlns:a16="http://schemas.microsoft.com/office/drawing/2014/main" id="{7D44542C-0F42-4A44-928C-75F9B71D066F}"/>
            </a:ext>
          </a:extLst>
        </xdr:cNvPr>
        <xdr:cNvPicPr preferRelativeResize="0"/>
      </xdr:nvPicPr>
      <xdr:blipFill>
        <a:blip xmlns:r="http://schemas.openxmlformats.org/officeDocument/2006/relationships" r:embed="rId3" cstate="print"/>
        <a:stretch>
          <a:fillRect/>
        </a:stretch>
      </xdr:blipFill>
      <xdr:spPr>
        <a:xfrm>
          <a:off x="10106025" y="3600450"/>
          <a:ext cx="47625" cy="190500"/>
        </a:xfrm>
        <a:prstGeom prst="rect">
          <a:avLst/>
        </a:prstGeom>
        <a:noFill/>
      </xdr:spPr>
    </xdr:pic>
    <xdr:clientData fLocksWithSheet="0"/>
  </xdr:oneCellAnchor>
  <xdr:oneCellAnchor>
    <xdr:from>
      <xdr:col>5</xdr:col>
      <xdr:colOff>0</xdr:colOff>
      <xdr:row>0</xdr:row>
      <xdr:rowOff>0</xdr:rowOff>
    </xdr:from>
    <xdr:ext cx="47625" cy="47625"/>
    <xdr:pic>
      <xdr:nvPicPr>
        <xdr:cNvPr id="191" name="image20.png">
          <a:extLst>
            <a:ext uri="{FF2B5EF4-FFF2-40B4-BE49-F238E27FC236}">
              <a16:creationId xmlns:a16="http://schemas.microsoft.com/office/drawing/2014/main" id="{EE413E50-69A3-4FBF-B72C-4DBF167C501E}"/>
            </a:ext>
          </a:extLst>
        </xdr:cNvPr>
        <xdr:cNvPicPr preferRelativeResize="0"/>
      </xdr:nvPicPr>
      <xdr:blipFill>
        <a:blip xmlns:r="http://schemas.openxmlformats.org/officeDocument/2006/relationships" r:embed="rId3" cstate="print"/>
        <a:stretch>
          <a:fillRect/>
        </a:stretch>
      </xdr:blipFill>
      <xdr:spPr>
        <a:xfrm>
          <a:off x="10106025" y="3600450"/>
          <a:ext cx="47625" cy="47625"/>
        </a:xfrm>
        <a:prstGeom prst="rect">
          <a:avLst/>
        </a:prstGeom>
        <a:noFill/>
      </xdr:spPr>
    </xdr:pic>
    <xdr:clientData fLocksWithSheet="0"/>
  </xdr:oneCellAnchor>
  <xdr:oneCellAnchor>
    <xdr:from>
      <xdr:col>5</xdr:col>
      <xdr:colOff>0</xdr:colOff>
      <xdr:row>0</xdr:row>
      <xdr:rowOff>0</xdr:rowOff>
    </xdr:from>
    <xdr:ext cx="47625" cy="190500"/>
    <xdr:pic>
      <xdr:nvPicPr>
        <xdr:cNvPr id="192" name="image21.png">
          <a:extLst>
            <a:ext uri="{FF2B5EF4-FFF2-40B4-BE49-F238E27FC236}">
              <a16:creationId xmlns:a16="http://schemas.microsoft.com/office/drawing/2014/main" id="{34E3FA26-A860-419E-80C7-0C968232BBCE}"/>
            </a:ext>
          </a:extLst>
        </xdr:cNvPr>
        <xdr:cNvPicPr preferRelativeResize="0"/>
      </xdr:nvPicPr>
      <xdr:blipFill>
        <a:blip xmlns:r="http://schemas.openxmlformats.org/officeDocument/2006/relationships" r:embed="rId3" cstate="print"/>
        <a:stretch>
          <a:fillRect/>
        </a:stretch>
      </xdr:blipFill>
      <xdr:spPr>
        <a:xfrm>
          <a:off x="10106025" y="3600450"/>
          <a:ext cx="47625" cy="190500"/>
        </a:xfrm>
        <a:prstGeom prst="rect">
          <a:avLst/>
        </a:prstGeom>
        <a:noFill/>
      </xdr:spPr>
    </xdr:pic>
    <xdr:clientData fLocksWithSheet="0"/>
  </xdr:oneCellAnchor>
  <xdr:oneCellAnchor>
    <xdr:from>
      <xdr:col>5</xdr:col>
      <xdr:colOff>0</xdr:colOff>
      <xdr:row>0</xdr:row>
      <xdr:rowOff>0</xdr:rowOff>
    </xdr:from>
    <xdr:ext cx="47625" cy="47625"/>
    <xdr:pic>
      <xdr:nvPicPr>
        <xdr:cNvPr id="193" name="image22.png">
          <a:extLst>
            <a:ext uri="{FF2B5EF4-FFF2-40B4-BE49-F238E27FC236}">
              <a16:creationId xmlns:a16="http://schemas.microsoft.com/office/drawing/2014/main" id="{898B14C0-BB49-4F67-B151-5E44ABEBC62E}"/>
            </a:ext>
          </a:extLst>
        </xdr:cNvPr>
        <xdr:cNvPicPr preferRelativeResize="0"/>
      </xdr:nvPicPr>
      <xdr:blipFill>
        <a:blip xmlns:r="http://schemas.openxmlformats.org/officeDocument/2006/relationships" r:embed="rId3" cstate="print"/>
        <a:stretch>
          <a:fillRect/>
        </a:stretch>
      </xdr:blipFill>
      <xdr:spPr>
        <a:xfrm>
          <a:off x="10106025" y="3600450"/>
          <a:ext cx="47625" cy="47625"/>
        </a:xfrm>
        <a:prstGeom prst="rect">
          <a:avLst/>
        </a:prstGeom>
        <a:noFill/>
      </xdr:spPr>
    </xdr:pic>
    <xdr:clientData fLocksWithSheet="0"/>
  </xdr:oneCellAnchor>
  <xdr:oneCellAnchor>
    <xdr:from>
      <xdr:col>5</xdr:col>
      <xdr:colOff>0</xdr:colOff>
      <xdr:row>0</xdr:row>
      <xdr:rowOff>0</xdr:rowOff>
    </xdr:from>
    <xdr:ext cx="47625" cy="190500"/>
    <xdr:pic>
      <xdr:nvPicPr>
        <xdr:cNvPr id="194" name="image23.png">
          <a:extLst>
            <a:ext uri="{FF2B5EF4-FFF2-40B4-BE49-F238E27FC236}">
              <a16:creationId xmlns:a16="http://schemas.microsoft.com/office/drawing/2014/main" id="{24302AA7-52F7-49C2-B4DA-36EB504BAFD9}"/>
            </a:ext>
          </a:extLst>
        </xdr:cNvPr>
        <xdr:cNvPicPr preferRelativeResize="0"/>
      </xdr:nvPicPr>
      <xdr:blipFill>
        <a:blip xmlns:r="http://schemas.openxmlformats.org/officeDocument/2006/relationships" r:embed="rId3" cstate="print"/>
        <a:stretch>
          <a:fillRect/>
        </a:stretch>
      </xdr:blipFill>
      <xdr:spPr>
        <a:xfrm>
          <a:off x="10106025" y="3600450"/>
          <a:ext cx="47625" cy="190500"/>
        </a:xfrm>
        <a:prstGeom prst="rect">
          <a:avLst/>
        </a:prstGeom>
        <a:noFill/>
      </xdr:spPr>
    </xdr:pic>
    <xdr:clientData fLocksWithSheet="0"/>
  </xdr:oneCellAnchor>
  <xdr:oneCellAnchor>
    <xdr:from>
      <xdr:col>5</xdr:col>
      <xdr:colOff>0</xdr:colOff>
      <xdr:row>0</xdr:row>
      <xdr:rowOff>0</xdr:rowOff>
    </xdr:from>
    <xdr:ext cx="47625" cy="47625"/>
    <xdr:pic>
      <xdr:nvPicPr>
        <xdr:cNvPr id="195" name="image24.png">
          <a:extLst>
            <a:ext uri="{FF2B5EF4-FFF2-40B4-BE49-F238E27FC236}">
              <a16:creationId xmlns:a16="http://schemas.microsoft.com/office/drawing/2014/main" id="{C38292B0-F306-4C0E-B7AD-DC733CA1B1CE}"/>
            </a:ext>
          </a:extLst>
        </xdr:cNvPr>
        <xdr:cNvPicPr preferRelativeResize="0"/>
      </xdr:nvPicPr>
      <xdr:blipFill>
        <a:blip xmlns:r="http://schemas.openxmlformats.org/officeDocument/2006/relationships" r:embed="rId3" cstate="print"/>
        <a:stretch>
          <a:fillRect/>
        </a:stretch>
      </xdr:blipFill>
      <xdr:spPr>
        <a:xfrm>
          <a:off x="10106025" y="3600450"/>
          <a:ext cx="47625" cy="47625"/>
        </a:xfrm>
        <a:prstGeom prst="rect">
          <a:avLst/>
        </a:prstGeom>
        <a:noFill/>
      </xdr:spPr>
    </xdr:pic>
    <xdr:clientData fLocksWithSheet="0"/>
  </xdr:oneCellAnchor>
  <xdr:oneCellAnchor>
    <xdr:from>
      <xdr:col>5</xdr:col>
      <xdr:colOff>0</xdr:colOff>
      <xdr:row>0</xdr:row>
      <xdr:rowOff>0</xdr:rowOff>
    </xdr:from>
    <xdr:ext cx="47625" cy="238125"/>
    <xdr:pic>
      <xdr:nvPicPr>
        <xdr:cNvPr id="196" name="image25.png">
          <a:extLst>
            <a:ext uri="{FF2B5EF4-FFF2-40B4-BE49-F238E27FC236}">
              <a16:creationId xmlns:a16="http://schemas.microsoft.com/office/drawing/2014/main" id="{896427FE-4BEE-483D-81E8-71ECB6DE34D1}"/>
            </a:ext>
          </a:extLst>
        </xdr:cNvPr>
        <xdr:cNvPicPr preferRelativeResize="0"/>
      </xdr:nvPicPr>
      <xdr:blipFill>
        <a:blip xmlns:r="http://schemas.openxmlformats.org/officeDocument/2006/relationships" r:embed="rId3" cstate="print"/>
        <a:stretch>
          <a:fillRect/>
        </a:stretch>
      </xdr:blipFill>
      <xdr:spPr>
        <a:xfrm>
          <a:off x="10106025" y="3600450"/>
          <a:ext cx="47625" cy="238125"/>
        </a:xfrm>
        <a:prstGeom prst="rect">
          <a:avLst/>
        </a:prstGeom>
        <a:noFill/>
      </xdr:spPr>
    </xdr:pic>
    <xdr:clientData fLocksWithSheet="0"/>
  </xdr:oneCellAnchor>
  <xdr:oneCellAnchor>
    <xdr:from>
      <xdr:col>5</xdr:col>
      <xdr:colOff>0</xdr:colOff>
      <xdr:row>0</xdr:row>
      <xdr:rowOff>0</xdr:rowOff>
    </xdr:from>
    <xdr:ext cx="47625" cy="47625"/>
    <xdr:pic>
      <xdr:nvPicPr>
        <xdr:cNvPr id="197" name="image26.png">
          <a:extLst>
            <a:ext uri="{FF2B5EF4-FFF2-40B4-BE49-F238E27FC236}">
              <a16:creationId xmlns:a16="http://schemas.microsoft.com/office/drawing/2014/main" id="{520B441F-D07A-4974-AB53-2FF4FB8C0F07}"/>
            </a:ext>
          </a:extLst>
        </xdr:cNvPr>
        <xdr:cNvPicPr preferRelativeResize="0"/>
      </xdr:nvPicPr>
      <xdr:blipFill>
        <a:blip xmlns:r="http://schemas.openxmlformats.org/officeDocument/2006/relationships" r:embed="rId3" cstate="print"/>
        <a:stretch>
          <a:fillRect/>
        </a:stretch>
      </xdr:blipFill>
      <xdr:spPr>
        <a:xfrm>
          <a:off x="10106025" y="3600450"/>
          <a:ext cx="47625" cy="47625"/>
        </a:xfrm>
        <a:prstGeom prst="rect">
          <a:avLst/>
        </a:prstGeom>
        <a:noFill/>
      </xdr:spPr>
    </xdr:pic>
    <xdr:clientData fLocksWithSheet="0"/>
  </xdr:oneCellAnchor>
  <xdr:oneCellAnchor>
    <xdr:from>
      <xdr:col>5</xdr:col>
      <xdr:colOff>0</xdr:colOff>
      <xdr:row>0</xdr:row>
      <xdr:rowOff>0</xdr:rowOff>
    </xdr:from>
    <xdr:ext cx="47625" cy="190500"/>
    <xdr:pic>
      <xdr:nvPicPr>
        <xdr:cNvPr id="198" name="image27.png">
          <a:extLst>
            <a:ext uri="{FF2B5EF4-FFF2-40B4-BE49-F238E27FC236}">
              <a16:creationId xmlns:a16="http://schemas.microsoft.com/office/drawing/2014/main" id="{DC466214-9690-4E54-B4AD-E442980D7C0D}"/>
            </a:ext>
          </a:extLst>
        </xdr:cNvPr>
        <xdr:cNvPicPr preferRelativeResize="0"/>
      </xdr:nvPicPr>
      <xdr:blipFill>
        <a:blip xmlns:r="http://schemas.openxmlformats.org/officeDocument/2006/relationships" r:embed="rId3" cstate="print"/>
        <a:stretch>
          <a:fillRect/>
        </a:stretch>
      </xdr:blipFill>
      <xdr:spPr>
        <a:xfrm>
          <a:off x="10106025" y="3600450"/>
          <a:ext cx="47625" cy="190500"/>
        </a:xfrm>
        <a:prstGeom prst="rect">
          <a:avLst/>
        </a:prstGeom>
        <a:noFill/>
      </xdr:spPr>
    </xdr:pic>
    <xdr:clientData fLocksWithSheet="0"/>
  </xdr:oneCellAnchor>
  <xdr:oneCellAnchor>
    <xdr:from>
      <xdr:col>5</xdr:col>
      <xdr:colOff>0</xdr:colOff>
      <xdr:row>0</xdr:row>
      <xdr:rowOff>0</xdr:rowOff>
    </xdr:from>
    <xdr:ext cx="47625" cy="47625"/>
    <xdr:pic>
      <xdr:nvPicPr>
        <xdr:cNvPr id="199" name="image28.png">
          <a:extLst>
            <a:ext uri="{FF2B5EF4-FFF2-40B4-BE49-F238E27FC236}">
              <a16:creationId xmlns:a16="http://schemas.microsoft.com/office/drawing/2014/main" id="{D87B5C7E-BFC8-43A5-ABCC-B829668DC521}"/>
            </a:ext>
          </a:extLst>
        </xdr:cNvPr>
        <xdr:cNvPicPr preferRelativeResize="0"/>
      </xdr:nvPicPr>
      <xdr:blipFill>
        <a:blip xmlns:r="http://schemas.openxmlformats.org/officeDocument/2006/relationships" r:embed="rId3" cstate="print"/>
        <a:stretch>
          <a:fillRect/>
        </a:stretch>
      </xdr:blipFill>
      <xdr:spPr>
        <a:xfrm>
          <a:off x="10106025" y="3600450"/>
          <a:ext cx="47625" cy="47625"/>
        </a:xfrm>
        <a:prstGeom prst="rect">
          <a:avLst/>
        </a:prstGeom>
        <a:noFill/>
      </xdr:spPr>
    </xdr:pic>
    <xdr:clientData fLocksWithSheet="0"/>
  </xdr:oneCellAnchor>
  <xdr:oneCellAnchor>
    <xdr:from>
      <xdr:col>5</xdr:col>
      <xdr:colOff>0</xdr:colOff>
      <xdr:row>0</xdr:row>
      <xdr:rowOff>0</xdr:rowOff>
    </xdr:from>
    <xdr:ext cx="47625" cy="190500"/>
    <xdr:pic>
      <xdr:nvPicPr>
        <xdr:cNvPr id="200" name="image29.png">
          <a:extLst>
            <a:ext uri="{FF2B5EF4-FFF2-40B4-BE49-F238E27FC236}">
              <a16:creationId xmlns:a16="http://schemas.microsoft.com/office/drawing/2014/main" id="{2AB13D4F-5712-425B-B7A7-C8256CFE62C7}"/>
            </a:ext>
          </a:extLst>
        </xdr:cNvPr>
        <xdr:cNvPicPr preferRelativeResize="0"/>
      </xdr:nvPicPr>
      <xdr:blipFill>
        <a:blip xmlns:r="http://schemas.openxmlformats.org/officeDocument/2006/relationships" r:embed="rId3" cstate="print"/>
        <a:stretch>
          <a:fillRect/>
        </a:stretch>
      </xdr:blipFill>
      <xdr:spPr>
        <a:xfrm>
          <a:off x="10106025" y="3600450"/>
          <a:ext cx="47625" cy="190500"/>
        </a:xfrm>
        <a:prstGeom prst="rect">
          <a:avLst/>
        </a:prstGeom>
        <a:noFill/>
      </xdr:spPr>
    </xdr:pic>
    <xdr:clientData fLocksWithSheet="0"/>
  </xdr:oneCellAnchor>
  <xdr:oneCellAnchor>
    <xdr:from>
      <xdr:col>5</xdr:col>
      <xdr:colOff>0</xdr:colOff>
      <xdr:row>0</xdr:row>
      <xdr:rowOff>0</xdr:rowOff>
    </xdr:from>
    <xdr:ext cx="47625" cy="47625"/>
    <xdr:pic>
      <xdr:nvPicPr>
        <xdr:cNvPr id="201" name="image30.png">
          <a:extLst>
            <a:ext uri="{FF2B5EF4-FFF2-40B4-BE49-F238E27FC236}">
              <a16:creationId xmlns:a16="http://schemas.microsoft.com/office/drawing/2014/main" id="{C2B7C968-FE63-4AF0-8FAF-9485898D82E3}"/>
            </a:ext>
          </a:extLst>
        </xdr:cNvPr>
        <xdr:cNvPicPr preferRelativeResize="0"/>
      </xdr:nvPicPr>
      <xdr:blipFill>
        <a:blip xmlns:r="http://schemas.openxmlformats.org/officeDocument/2006/relationships" r:embed="rId3" cstate="print"/>
        <a:stretch>
          <a:fillRect/>
        </a:stretch>
      </xdr:blipFill>
      <xdr:spPr>
        <a:xfrm>
          <a:off x="10106025" y="3600450"/>
          <a:ext cx="47625" cy="47625"/>
        </a:xfrm>
        <a:prstGeom prst="rect">
          <a:avLst/>
        </a:prstGeom>
        <a:noFill/>
      </xdr:spPr>
    </xdr:pic>
    <xdr:clientData fLocksWithSheet="0"/>
  </xdr:oneCellAnchor>
  <xdr:oneCellAnchor>
    <xdr:from>
      <xdr:col>5</xdr:col>
      <xdr:colOff>0</xdr:colOff>
      <xdr:row>0</xdr:row>
      <xdr:rowOff>0</xdr:rowOff>
    </xdr:from>
    <xdr:ext cx="47625" cy="180975"/>
    <xdr:pic>
      <xdr:nvPicPr>
        <xdr:cNvPr id="202" name="image31.png">
          <a:extLst>
            <a:ext uri="{FF2B5EF4-FFF2-40B4-BE49-F238E27FC236}">
              <a16:creationId xmlns:a16="http://schemas.microsoft.com/office/drawing/2014/main" id="{20459185-3D50-4717-9DC8-052C42729C53}"/>
            </a:ext>
          </a:extLst>
        </xdr:cNvPr>
        <xdr:cNvPicPr preferRelativeResize="0"/>
      </xdr:nvPicPr>
      <xdr:blipFill>
        <a:blip xmlns:r="http://schemas.openxmlformats.org/officeDocument/2006/relationships" r:embed="rId3" cstate="print"/>
        <a:stretch>
          <a:fillRect/>
        </a:stretch>
      </xdr:blipFill>
      <xdr:spPr>
        <a:xfrm>
          <a:off x="10106025" y="3600450"/>
          <a:ext cx="47625" cy="180975"/>
        </a:xfrm>
        <a:prstGeom prst="rect">
          <a:avLst/>
        </a:prstGeom>
        <a:noFill/>
      </xdr:spPr>
    </xdr:pic>
    <xdr:clientData fLocksWithSheet="0"/>
  </xdr:oneCellAnchor>
  <xdr:oneCellAnchor>
    <xdr:from>
      <xdr:col>5</xdr:col>
      <xdr:colOff>0</xdr:colOff>
      <xdr:row>0</xdr:row>
      <xdr:rowOff>0</xdr:rowOff>
    </xdr:from>
    <xdr:ext cx="47625" cy="190500"/>
    <xdr:pic>
      <xdr:nvPicPr>
        <xdr:cNvPr id="203" name="image32.png">
          <a:extLst>
            <a:ext uri="{FF2B5EF4-FFF2-40B4-BE49-F238E27FC236}">
              <a16:creationId xmlns:a16="http://schemas.microsoft.com/office/drawing/2014/main" id="{35233273-EB61-43E6-86A4-B33305CBB044}"/>
            </a:ext>
          </a:extLst>
        </xdr:cNvPr>
        <xdr:cNvPicPr preferRelativeResize="0"/>
      </xdr:nvPicPr>
      <xdr:blipFill>
        <a:blip xmlns:r="http://schemas.openxmlformats.org/officeDocument/2006/relationships" r:embed="rId3" cstate="print"/>
        <a:stretch>
          <a:fillRect/>
        </a:stretch>
      </xdr:blipFill>
      <xdr:spPr>
        <a:xfrm>
          <a:off x="10106025" y="3600450"/>
          <a:ext cx="47625" cy="190500"/>
        </a:xfrm>
        <a:prstGeom prst="rect">
          <a:avLst/>
        </a:prstGeom>
        <a:noFill/>
      </xdr:spPr>
    </xdr:pic>
    <xdr:clientData fLocksWithSheet="0"/>
  </xdr:oneCellAnchor>
  <xdr:oneCellAnchor>
    <xdr:from>
      <xdr:col>5</xdr:col>
      <xdr:colOff>0</xdr:colOff>
      <xdr:row>0</xdr:row>
      <xdr:rowOff>0</xdr:rowOff>
    </xdr:from>
    <xdr:ext cx="47625" cy="47625"/>
    <xdr:pic>
      <xdr:nvPicPr>
        <xdr:cNvPr id="204" name="image33.png">
          <a:extLst>
            <a:ext uri="{FF2B5EF4-FFF2-40B4-BE49-F238E27FC236}">
              <a16:creationId xmlns:a16="http://schemas.microsoft.com/office/drawing/2014/main" id="{96925C2F-4A1F-4F32-954C-2E4B9C70A80D}"/>
            </a:ext>
          </a:extLst>
        </xdr:cNvPr>
        <xdr:cNvPicPr preferRelativeResize="0"/>
      </xdr:nvPicPr>
      <xdr:blipFill>
        <a:blip xmlns:r="http://schemas.openxmlformats.org/officeDocument/2006/relationships" r:embed="rId3" cstate="print"/>
        <a:stretch>
          <a:fillRect/>
        </a:stretch>
      </xdr:blipFill>
      <xdr:spPr>
        <a:xfrm>
          <a:off x="10106025" y="3600450"/>
          <a:ext cx="47625" cy="47625"/>
        </a:xfrm>
        <a:prstGeom prst="rect">
          <a:avLst/>
        </a:prstGeom>
        <a:noFill/>
      </xdr:spPr>
    </xdr:pic>
    <xdr:clientData fLocksWithSheet="0"/>
  </xdr:oneCellAnchor>
  <xdr:oneCellAnchor>
    <xdr:from>
      <xdr:col>5</xdr:col>
      <xdr:colOff>0</xdr:colOff>
      <xdr:row>0</xdr:row>
      <xdr:rowOff>0</xdr:rowOff>
    </xdr:from>
    <xdr:ext cx="47625" cy="190500"/>
    <xdr:pic>
      <xdr:nvPicPr>
        <xdr:cNvPr id="205" name="image34.png">
          <a:extLst>
            <a:ext uri="{FF2B5EF4-FFF2-40B4-BE49-F238E27FC236}">
              <a16:creationId xmlns:a16="http://schemas.microsoft.com/office/drawing/2014/main" id="{A0CB6C68-47C9-4150-95A2-C83D52CC3B33}"/>
            </a:ext>
          </a:extLst>
        </xdr:cNvPr>
        <xdr:cNvPicPr preferRelativeResize="0"/>
      </xdr:nvPicPr>
      <xdr:blipFill>
        <a:blip xmlns:r="http://schemas.openxmlformats.org/officeDocument/2006/relationships" r:embed="rId3" cstate="print"/>
        <a:stretch>
          <a:fillRect/>
        </a:stretch>
      </xdr:blipFill>
      <xdr:spPr>
        <a:xfrm>
          <a:off x="10106025" y="3600450"/>
          <a:ext cx="47625" cy="190500"/>
        </a:xfrm>
        <a:prstGeom prst="rect">
          <a:avLst/>
        </a:prstGeom>
        <a:noFill/>
      </xdr:spPr>
    </xdr:pic>
    <xdr:clientData fLocksWithSheet="0"/>
  </xdr:oneCellAnchor>
  <xdr:oneCellAnchor>
    <xdr:from>
      <xdr:col>5</xdr:col>
      <xdr:colOff>0</xdr:colOff>
      <xdr:row>0</xdr:row>
      <xdr:rowOff>0</xdr:rowOff>
    </xdr:from>
    <xdr:ext cx="47625" cy="190500"/>
    <xdr:pic>
      <xdr:nvPicPr>
        <xdr:cNvPr id="206" name="image35.png">
          <a:extLst>
            <a:ext uri="{FF2B5EF4-FFF2-40B4-BE49-F238E27FC236}">
              <a16:creationId xmlns:a16="http://schemas.microsoft.com/office/drawing/2014/main" id="{A0FD7794-8AD2-4E29-8CB5-A4643E8732BA}"/>
            </a:ext>
          </a:extLst>
        </xdr:cNvPr>
        <xdr:cNvPicPr preferRelativeResize="0"/>
      </xdr:nvPicPr>
      <xdr:blipFill>
        <a:blip xmlns:r="http://schemas.openxmlformats.org/officeDocument/2006/relationships" r:embed="rId3" cstate="print"/>
        <a:stretch>
          <a:fillRect/>
        </a:stretch>
      </xdr:blipFill>
      <xdr:spPr>
        <a:xfrm>
          <a:off x="10106025" y="3600450"/>
          <a:ext cx="47625" cy="190500"/>
        </a:xfrm>
        <a:prstGeom prst="rect">
          <a:avLst/>
        </a:prstGeom>
        <a:noFill/>
      </xdr:spPr>
    </xdr:pic>
    <xdr:clientData fLocksWithSheet="0"/>
  </xdr:oneCellAnchor>
  <xdr:oneCellAnchor>
    <xdr:from>
      <xdr:col>5</xdr:col>
      <xdr:colOff>0</xdr:colOff>
      <xdr:row>0</xdr:row>
      <xdr:rowOff>0</xdr:rowOff>
    </xdr:from>
    <xdr:ext cx="47625" cy="47625"/>
    <xdr:pic>
      <xdr:nvPicPr>
        <xdr:cNvPr id="207" name="image36.png">
          <a:extLst>
            <a:ext uri="{FF2B5EF4-FFF2-40B4-BE49-F238E27FC236}">
              <a16:creationId xmlns:a16="http://schemas.microsoft.com/office/drawing/2014/main" id="{E2F66496-5D52-41BF-AD12-B15A85F08B59}"/>
            </a:ext>
          </a:extLst>
        </xdr:cNvPr>
        <xdr:cNvPicPr preferRelativeResize="0"/>
      </xdr:nvPicPr>
      <xdr:blipFill>
        <a:blip xmlns:r="http://schemas.openxmlformats.org/officeDocument/2006/relationships" r:embed="rId3" cstate="print"/>
        <a:stretch>
          <a:fillRect/>
        </a:stretch>
      </xdr:blipFill>
      <xdr:spPr>
        <a:xfrm>
          <a:off x="10106025" y="3600450"/>
          <a:ext cx="47625" cy="47625"/>
        </a:xfrm>
        <a:prstGeom prst="rect">
          <a:avLst/>
        </a:prstGeom>
        <a:noFill/>
      </xdr:spPr>
    </xdr:pic>
    <xdr:clientData fLocksWithSheet="0"/>
  </xdr:oneCellAnchor>
  <xdr:oneCellAnchor>
    <xdr:from>
      <xdr:col>5</xdr:col>
      <xdr:colOff>0</xdr:colOff>
      <xdr:row>0</xdr:row>
      <xdr:rowOff>0</xdr:rowOff>
    </xdr:from>
    <xdr:ext cx="47625" cy="190500"/>
    <xdr:pic>
      <xdr:nvPicPr>
        <xdr:cNvPr id="208" name="image37.png">
          <a:extLst>
            <a:ext uri="{FF2B5EF4-FFF2-40B4-BE49-F238E27FC236}">
              <a16:creationId xmlns:a16="http://schemas.microsoft.com/office/drawing/2014/main" id="{38D680E9-F4F6-41D7-8510-46BECD1919BA}"/>
            </a:ext>
          </a:extLst>
        </xdr:cNvPr>
        <xdr:cNvPicPr preferRelativeResize="0"/>
      </xdr:nvPicPr>
      <xdr:blipFill>
        <a:blip xmlns:r="http://schemas.openxmlformats.org/officeDocument/2006/relationships" r:embed="rId3" cstate="print"/>
        <a:stretch>
          <a:fillRect/>
        </a:stretch>
      </xdr:blipFill>
      <xdr:spPr>
        <a:xfrm>
          <a:off x="10106025" y="3600450"/>
          <a:ext cx="47625" cy="190500"/>
        </a:xfrm>
        <a:prstGeom prst="rect">
          <a:avLst/>
        </a:prstGeom>
        <a:noFill/>
      </xdr:spPr>
    </xdr:pic>
    <xdr:clientData fLocksWithSheet="0"/>
  </xdr:oneCellAnchor>
  <xdr:oneCellAnchor>
    <xdr:from>
      <xdr:col>5</xdr:col>
      <xdr:colOff>0</xdr:colOff>
      <xdr:row>0</xdr:row>
      <xdr:rowOff>0</xdr:rowOff>
    </xdr:from>
    <xdr:ext cx="47625" cy="47625"/>
    <xdr:pic>
      <xdr:nvPicPr>
        <xdr:cNvPr id="209" name="image38.png">
          <a:extLst>
            <a:ext uri="{FF2B5EF4-FFF2-40B4-BE49-F238E27FC236}">
              <a16:creationId xmlns:a16="http://schemas.microsoft.com/office/drawing/2014/main" id="{982CD43B-53D8-4A21-9B19-1499F02CD20F}"/>
            </a:ext>
          </a:extLst>
        </xdr:cNvPr>
        <xdr:cNvPicPr preferRelativeResize="0"/>
      </xdr:nvPicPr>
      <xdr:blipFill>
        <a:blip xmlns:r="http://schemas.openxmlformats.org/officeDocument/2006/relationships" r:embed="rId3" cstate="print"/>
        <a:stretch>
          <a:fillRect/>
        </a:stretch>
      </xdr:blipFill>
      <xdr:spPr>
        <a:xfrm>
          <a:off x="10106025" y="3600450"/>
          <a:ext cx="47625" cy="47625"/>
        </a:xfrm>
        <a:prstGeom prst="rect">
          <a:avLst/>
        </a:prstGeom>
        <a:noFill/>
      </xdr:spPr>
    </xdr:pic>
    <xdr:clientData fLocksWithSheet="0"/>
  </xdr:oneCellAnchor>
  <xdr:oneCellAnchor>
    <xdr:from>
      <xdr:col>5</xdr:col>
      <xdr:colOff>0</xdr:colOff>
      <xdr:row>0</xdr:row>
      <xdr:rowOff>0</xdr:rowOff>
    </xdr:from>
    <xdr:ext cx="47625" cy="190500"/>
    <xdr:pic>
      <xdr:nvPicPr>
        <xdr:cNvPr id="210" name="image39.png">
          <a:extLst>
            <a:ext uri="{FF2B5EF4-FFF2-40B4-BE49-F238E27FC236}">
              <a16:creationId xmlns:a16="http://schemas.microsoft.com/office/drawing/2014/main" id="{9D3CFAB9-D4E6-4EA2-850E-9ADC48545793}"/>
            </a:ext>
          </a:extLst>
        </xdr:cNvPr>
        <xdr:cNvPicPr preferRelativeResize="0"/>
      </xdr:nvPicPr>
      <xdr:blipFill>
        <a:blip xmlns:r="http://schemas.openxmlformats.org/officeDocument/2006/relationships" r:embed="rId3" cstate="print"/>
        <a:stretch>
          <a:fillRect/>
        </a:stretch>
      </xdr:blipFill>
      <xdr:spPr>
        <a:xfrm>
          <a:off x="10106025" y="3600450"/>
          <a:ext cx="47625" cy="190500"/>
        </a:xfrm>
        <a:prstGeom prst="rect">
          <a:avLst/>
        </a:prstGeom>
        <a:noFill/>
      </xdr:spPr>
    </xdr:pic>
    <xdr:clientData fLocksWithSheet="0"/>
  </xdr:oneCellAnchor>
  <xdr:oneCellAnchor>
    <xdr:from>
      <xdr:col>5</xdr:col>
      <xdr:colOff>0</xdr:colOff>
      <xdr:row>0</xdr:row>
      <xdr:rowOff>0</xdr:rowOff>
    </xdr:from>
    <xdr:ext cx="47625" cy="190500"/>
    <xdr:pic>
      <xdr:nvPicPr>
        <xdr:cNvPr id="211" name="image40.png">
          <a:extLst>
            <a:ext uri="{FF2B5EF4-FFF2-40B4-BE49-F238E27FC236}">
              <a16:creationId xmlns:a16="http://schemas.microsoft.com/office/drawing/2014/main" id="{F542EAAA-36C3-41D0-B7A1-FFFE4E5429C3}"/>
            </a:ext>
          </a:extLst>
        </xdr:cNvPr>
        <xdr:cNvPicPr preferRelativeResize="0"/>
      </xdr:nvPicPr>
      <xdr:blipFill>
        <a:blip xmlns:r="http://schemas.openxmlformats.org/officeDocument/2006/relationships" r:embed="rId3" cstate="print"/>
        <a:stretch>
          <a:fillRect/>
        </a:stretch>
      </xdr:blipFill>
      <xdr:spPr>
        <a:xfrm>
          <a:off x="10106025" y="3600450"/>
          <a:ext cx="47625" cy="190500"/>
        </a:xfrm>
        <a:prstGeom prst="rect">
          <a:avLst/>
        </a:prstGeom>
        <a:noFill/>
      </xdr:spPr>
    </xdr:pic>
    <xdr:clientData fLocksWithSheet="0"/>
  </xdr:oneCellAnchor>
  <xdr:oneCellAnchor>
    <xdr:from>
      <xdr:col>5</xdr:col>
      <xdr:colOff>0</xdr:colOff>
      <xdr:row>0</xdr:row>
      <xdr:rowOff>0</xdr:rowOff>
    </xdr:from>
    <xdr:ext cx="47625" cy="47625"/>
    <xdr:pic>
      <xdr:nvPicPr>
        <xdr:cNvPr id="212" name="image41.png">
          <a:extLst>
            <a:ext uri="{FF2B5EF4-FFF2-40B4-BE49-F238E27FC236}">
              <a16:creationId xmlns:a16="http://schemas.microsoft.com/office/drawing/2014/main" id="{231CCE87-7A58-4DCD-BE90-FE9C888D061A}"/>
            </a:ext>
          </a:extLst>
        </xdr:cNvPr>
        <xdr:cNvPicPr preferRelativeResize="0"/>
      </xdr:nvPicPr>
      <xdr:blipFill>
        <a:blip xmlns:r="http://schemas.openxmlformats.org/officeDocument/2006/relationships" r:embed="rId3" cstate="print"/>
        <a:stretch>
          <a:fillRect/>
        </a:stretch>
      </xdr:blipFill>
      <xdr:spPr>
        <a:xfrm>
          <a:off x="10106025" y="3600450"/>
          <a:ext cx="47625" cy="47625"/>
        </a:xfrm>
        <a:prstGeom prst="rect">
          <a:avLst/>
        </a:prstGeom>
        <a:noFill/>
      </xdr:spPr>
    </xdr:pic>
    <xdr:clientData fLocksWithSheet="0"/>
  </xdr:oneCellAnchor>
  <xdr:oneCellAnchor>
    <xdr:from>
      <xdr:col>5</xdr:col>
      <xdr:colOff>0</xdr:colOff>
      <xdr:row>0</xdr:row>
      <xdr:rowOff>0</xdr:rowOff>
    </xdr:from>
    <xdr:ext cx="47625" cy="190500"/>
    <xdr:pic>
      <xdr:nvPicPr>
        <xdr:cNvPr id="213" name="image42.png">
          <a:extLst>
            <a:ext uri="{FF2B5EF4-FFF2-40B4-BE49-F238E27FC236}">
              <a16:creationId xmlns:a16="http://schemas.microsoft.com/office/drawing/2014/main" id="{6849CE8F-A40D-4223-8B19-357689F49BBC}"/>
            </a:ext>
          </a:extLst>
        </xdr:cNvPr>
        <xdr:cNvPicPr preferRelativeResize="0"/>
      </xdr:nvPicPr>
      <xdr:blipFill>
        <a:blip xmlns:r="http://schemas.openxmlformats.org/officeDocument/2006/relationships" r:embed="rId3" cstate="print"/>
        <a:stretch>
          <a:fillRect/>
        </a:stretch>
      </xdr:blipFill>
      <xdr:spPr>
        <a:xfrm>
          <a:off x="10106025" y="3600450"/>
          <a:ext cx="47625" cy="190500"/>
        </a:xfrm>
        <a:prstGeom prst="rect">
          <a:avLst/>
        </a:prstGeom>
        <a:noFill/>
      </xdr:spPr>
    </xdr:pic>
    <xdr:clientData fLocksWithSheet="0"/>
  </xdr:oneCellAnchor>
  <xdr:oneCellAnchor>
    <xdr:from>
      <xdr:col>5</xdr:col>
      <xdr:colOff>0</xdr:colOff>
      <xdr:row>0</xdr:row>
      <xdr:rowOff>0</xdr:rowOff>
    </xdr:from>
    <xdr:ext cx="47625" cy="47625"/>
    <xdr:pic>
      <xdr:nvPicPr>
        <xdr:cNvPr id="214" name="image43.png">
          <a:extLst>
            <a:ext uri="{FF2B5EF4-FFF2-40B4-BE49-F238E27FC236}">
              <a16:creationId xmlns:a16="http://schemas.microsoft.com/office/drawing/2014/main" id="{50ACA144-B5D5-4D5F-A028-0E4E08494AC5}"/>
            </a:ext>
          </a:extLst>
        </xdr:cNvPr>
        <xdr:cNvPicPr preferRelativeResize="0"/>
      </xdr:nvPicPr>
      <xdr:blipFill>
        <a:blip xmlns:r="http://schemas.openxmlformats.org/officeDocument/2006/relationships" r:embed="rId3" cstate="print"/>
        <a:stretch>
          <a:fillRect/>
        </a:stretch>
      </xdr:blipFill>
      <xdr:spPr>
        <a:xfrm>
          <a:off x="10106025" y="3600450"/>
          <a:ext cx="47625" cy="47625"/>
        </a:xfrm>
        <a:prstGeom prst="rect">
          <a:avLst/>
        </a:prstGeom>
        <a:noFill/>
      </xdr:spPr>
    </xdr:pic>
    <xdr:clientData fLocksWithSheet="0"/>
  </xdr:oneCellAnchor>
  <xdr:oneCellAnchor>
    <xdr:from>
      <xdr:col>5</xdr:col>
      <xdr:colOff>0</xdr:colOff>
      <xdr:row>0</xdr:row>
      <xdr:rowOff>0</xdr:rowOff>
    </xdr:from>
    <xdr:ext cx="47625" cy="190500"/>
    <xdr:pic>
      <xdr:nvPicPr>
        <xdr:cNvPr id="215" name="image44.png">
          <a:extLst>
            <a:ext uri="{FF2B5EF4-FFF2-40B4-BE49-F238E27FC236}">
              <a16:creationId xmlns:a16="http://schemas.microsoft.com/office/drawing/2014/main" id="{B3BEE4DC-D40B-46A0-BC3D-7B887B484D93}"/>
            </a:ext>
          </a:extLst>
        </xdr:cNvPr>
        <xdr:cNvPicPr preferRelativeResize="0"/>
      </xdr:nvPicPr>
      <xdr:blipFill>
        <a:blip xmlns:r="http://schemas.openxmlformats.org/officeDocument/2006/relationships" r:embed="rId3" cstate="print"/>
        <a:stretch>
          <a:fillRect/>
        </a:stretch>
      </xdr:blipFill>
      <xdr:spPr>
        <a:xfrm>
          <a:off x="10106025" y="3600450"/>
          <a:ext cx="47625" cy="190500"/>
        </a:xfrm>
        <a:prstGeom prst="rect">
          <a:avLst/>
        </a:prstGeom>
        <a:noFill/>
      </xdr:spPr>
    </xdr:pic>
    <xdr:clientData fLocksWithSheet="0"/>
  </xdr:oneCellAnchor>
  <xdr:oneCellAnchor>
    <xdr:from>
      <xdr:col>5</xdr:col>
      <xdr:colOff>0</xdr:colOff>
      <xdr:row>0</xdr:row>
      <xdr:rowOff>0</xdr:rowOff>
    </xdr:from>
    <xdr:ext cx="47625" cy="47625"/>
    <xdr:pic>
      <xdr:nvPicPr>
        <xdr:cNvPr id="216" name="image45.png">
          <a:extLst>
            <a:ext uri="{FF2B5EF4-FFF2-40B4-BE49-F238E27FC236}">
              <a16:creationId xmlns:a16="http://schemas.microsoft.com/office/drawing/2014/main" id="{450E3CDB-5654-4130-B46D-9540901D9C77}"/>
            </a:ext>
          </a:extLst>
        </xdr:cNvPr>
        <xdr:cNvPicPr preferRelativeResize="0"/>
      </xdr:nvPicPr>
      <xdr:blipFill>
        <a:blip xmlns:r="http://schemas.openxmlformats.org/officeDocument/2006/relationships" r:embed="rId3" cstate="print"/>
        <a:stretch>
          <a:fillRect/>
        </a:stretch>
      </xdr:blipFill>
      <xdr:spPr>
        <a:xfrm>
          <a:off x="10106025" y="3600450"/>
          <a:ext cx="47625" cy="47625"/>
        </a:xfrm>
        <a:prstGeom prst="rect">
          <a:avLst/>
        </a:prstGeom>
        <a:noFill/>
      </xdr:spPr>
    </xdr:pic>
    <xdr:clientData fLocksWithSheet="0"/>
  </xdr:oneCellAnchor>
  <xdr:oneCellAnchor>
    <xdr:from>
      <xdr:col>5</xdr:col>
      <xdr:colOff>0</xdr:colOff>
      <xdr:row>0</xdr:row>
      <xdr:rowOff>0</xdr:rowOff>
    </xdr:from>
    <xdr:ext cx="47625" cy="238125"/>
    <xdr:pic>
      <xdr:nvPicPr>
        <xdr:cNvPr id="217" name="image46.png">
          <a:extLst>
            <a:ext uri="{FF2B5EF4-FFF2-40B4-BE49-F238E27FC236}">
              <a16:creationId xmlns:a16="http://schemas.microsoft.com/office/drawing/2014/main" id="{914D548C-2C4B-47B7-9CFB-AB430752D6CA}"/>
            </a:ext>
          </a:extLst>
        </xdr:cNvPr>
        <xdr:cNvPicPr preferRelativeResize="0"/>
      </xdr:nvPicPr>
      <xdr:blipFill>
        <a:blip xmlns:r="http://schemas.openxmlformats.org/officeDocument/2006/relationships" r:embed="rId3" cstate="print"/>
        <a:stretch>
          <a:fillRect/>
        </a:stretch>
      </xdr:blipFill>
      <xdr:spPr>
        <a:xfrm>
          <a:off x="10106025" y="3600450"/>
          <a:ext cx="47625" cy="238125"/>
        </a:xfrm>
        <a:prstGeom prst="rect">
          <a:avLst/>
        </a:prstGeom>
        <a:noFill/>
      </xdr:spPr>
    </xdr:pic>
    <xdr:clientData fLocksWithSheet="0"/>
  </xdr:oneCellAnchor>
  <xdr:oneCellAnchor>
    <xdr:from>
      <xdr:col>5</xdr:col>
      <xdr:colOff>0</xdr:colOff>
      <xdr:row>0</xdr:row>
      <xdr:rowOff>0</xdr:rowOff>
    </xdr:from>
    <xdr:ext cx="47625" cy="47625"/>
    <xdr:pic>
      <xdr:nvPicPr>
        <xdr:cNvPr id="218" name="image47.png">
          <a:extLst>
            <a:ext uri="{FF2B5EF4-FFF2-40B4-BE49-F238E27FC236}">
              <a16:creationId xmlns:a16="http://schemas.microsoft.com/office/drawing/2014/main" id="{7115C991-478D-4B3A-811F-5F07DD1075EE}"/>
            </a:ext>
          </a:extLst>
        </xdr:cNvPr>
        <xdr:cNvPicPr preferRelativeResize="0"/>
      </xdr:nvPicPr>
      <xdr:blipFill>
        <a:blip xmlns:r="http://schemas.openxmlformats.org/officeDocument/2006/relationships" r:embed="rId3" cstate="print"/>
        <a:stretch>
          <a:fillRect/>
        </a:stretch>
      </xdr:blipFill>
      <xdr:spPr>
        <a:xfrm>
          <a:off x="10106025" y="3600450"/>
          <a:ext cx="47625" cy="47625"/>
        </a:xfrm>
        <a:prstGeom prst="rect">
          <a:avLst/>
        </a:prstGeom>
        <a:noFill/>
      </xdr:spPr>
    </xdr:pic>
    <xdr:clientData fLocksWithSheet="0"/>
  </xdr:oneCellAnchor>
  <xdr:oneCellAnchor>
    <xdr:from>
      <xdr:col>5</xdr:col>
      <xdr:colOff>0</xdr:colOff>
      <xdr:row>0</xdr:row>
      <xdr:rowOff>0</xdr:rowOff>
    </xdr:from>
    <xdr:ext cx="47625" cy="47625"/>
    <xdr:pic>
      <xdr:nvPicPr>
        <xdr:cNvPr id="219" name="image48.png">
          <a:extLst>
            <a:ext uri="{FF2B5EF4-FFF2-40B4-BE49-F238E27FC236}">
              <a16:creationId xmlns:a16="http://schemas.microsoft.com/office/drawing/2014/main" id="{B0459709-7BE2-478C-983C-119D51A33E68}"/>
            </a:ext>
          </a:extLst>
        </xdr:cNvPr>
        <xdr:cNvPicPr preferRelativeResize="0"/>
      </xdr:nvPicPr>
      <xdr:blipFill>
        <a:blip xmlns:r="http://schemas.openxmlformats.org/officeDocument/2006/relationships" r:embed="rId3" cstate="print"/>
        <a:stretch>
          <a:fillRect/>
        </a:stretch>
      </xdr:blipFill>
      <xdr:spPr>
        <a:xfrm>
          <a:off x="10106025" y="3600450"/>
          <a:ext cx="47625" cy="47625"/>
        </a:xfrm>
        <a:prstGeom prst="rect">
          <a:avLst/>
        </a:prstGeom>
        <a:noFill/>
      </xdr:spPr>
    </xdr:pic>
    <xdr:clientData fLocksWithSheet="0"/>
  </xdr:oneCellAnchor>
  <xdr:oneCellAnchor>
    <xdr:from>
      <xdr:col>5</xdr:col>
      <xdr:colOff>0</xdr:colOff>
      <xdr:row>0</xdr:row>
      <xdr:rowOff>0</xdr:rowOff>
    </xdr:from>
    <xdr:ext cx="47625" cy="47625"/>
    <xdr:pic>
      <xdr:nvPicPr>
        <xdr:cNvPr id="220" name="image49.png">
          <a:extLst>
            <a:ext uri="{FF2B5EF4-FFF2-40B4-BE49-F238E27FC236}">
              <a16:creationId xmlns:a16="http://schemas.microsoft.com/office/drawing/2014/main" id="{1FA36F7F-108E-428A-A01E-1C64D87C7AD9}"/>
            </a:ext>
          </a:extLst>
        </xdr:cNvPr>
        <xdr:cNvPicPr preferRelativeResize="0"/>
      </xdr:nvPicPr>
      <xdr:blipFill>
        <a:blip xmlns:r="http://schemas.openxmlformats.org/officeDocument/2006/relationships" r:embed="rId3" cstate="print"/>
        <a:stretch>
          <a:fillRect/>
        </a:stretch>
      </xdr:blipFill>
      <xdr:spPr>
        <a:xfrm>
          <a:off x="10106025" y="3600450"/>
          <a:ext cx="47625" cy="47625"/>
        </a:xfrm>
        <a:prstGeom prst="rect">
          <a:avLst/>
        </a:prstGeom>
        <a:noFill/>
      </xdr:spPr>
    </xdr:pic>
    <xdr:clientData fLocksWithSheet="0"/>
  </xdr:oneCellAnchor>
  <xdr:oneCellAnchor>
    <xdr:from>
      <xdr:col>5</xdr:col>
      <xdr:colOff>0</xdr:colOff>
      <xdr:row>0</xdr:row>
      <xdr:rowOff>0</xdr:rowOff>
    </xdr:from>
    <xdr:ext cx="47625" cy="47625"/>
    <xdr:pic>
      <xdr:nvPicPr>
        <xdr:cNvPr id="221" name="image50.png">
          <a:extLst>
            <a:ext uri="{FF2B5EF4-FFF2-40B4-BE49-F238E27FC236}">
              <a16:creationId xmlns:a16="http://schemas.microsoft.com/office/drawing/2014/main" id="{993579FA-B57C-4D54-A4BF-62924E51CF60}"/>
            </a:ext>
          </a:extLst>
        </xdr:cNvPr>
        <xdr:cNvPicPr preferRelativeResize="0"/>
      </xdr:nvPicPr>
      <xdr:blipFill>
        <a:blip xmlns:r="http://schemas.openxmlformats.org/officeDocument/2006/relationships" r:embed="rId3" cstate="print"/>
        <a:stretch>
          <a:fillRect/>
        </a:stretch>
      </xdr:blipFill>
      <xdr:spPr>
        <a:xfrm>
          <a:off x="10106025" y="3600450"/>
          <a:ext cx="47625" cy="47625"/>
        </a:xfrm>
        <a:prstGeom prst="rect">
          <a:avLst/>
        </a:prstGeom>
        <a:noFill/>
      </xdr:spPr>
    </xdr:pic>
    <xdr:clientData fLocksWithSheet="0"/>
  </xdr:oneCellAnchor>
  <xdr:oneCellAnchor>
    <xdr:from>
      <xdr:col>5</xdr:col>
      <xdr:colOff>0</xdr:colOff>
      <xdr:row>0</xdr:row>
      <xdr:rowOff>0</xdr:rowOff>
    </xdr:from>
    <xdr:ext cx="47625" cy="47625"/>
    <xdr:pic>
      <xdr:nvPicPr>
        <xdr:cNvPr id="222" name="image51.png">
          <a:extLst>
            <a:ext uri="{FF2B5EF4-FFF2-40B4-BE49-F238E27FC236}">
              <a16:creationId xmlns:a16="http://schemas.microsoft.com/office/drawing/2014/main" id="{6DC68A7B-86BB-4A0E-B958-59DF480E1FBB}"/>
            </a:ext>
          </a:extLst>
        </xdr:cNvPr>
        <xdr:cNvPicPr preferRelativeResize="0"/>
      </xdr:nvPicPr>
      <xdr:blipFill>
        <a:blip xmlns:r="http://schemas.openxmlformats.org/officeDocument/2006/relationships" r:embed="rId3" cstate="print"/>
        <a:stretch>
          <a:fillRect/>
        </a:stretch>
      </xdr:blipFill>
      <xdr:spPr>
        <a:xfrm>
          <a:off x="10106025" y="3600450"/>
          <a:ext cx="47625" cy="47625"/>
        </a:xfrm>
        <a:prstGeom prst="rect">
          <a:avLst/>
        </a:prstGeom>
        <a:noFill/>
      </xdr:spPr>
    </xdr:pic>
    <xdr:clientData fLocksWithSheet="0"/>
  </xdr:oneCellAnchor>
  <xdr:oneCellAnchor>
    <xdr:from>
      <xdr:col>5</xdr:col>
      <xdr:colOff>0</xdr:colOff>
      <xdr:row>0</xdr:row>
      <xdr:rowOff>0</xdr:rowOff>
    </xdr:from>
    <xdr:ext cx="47625" cy="180975"/>
    <xdr:pic>
      <xdr:nvPicPr>
        <xdr:cNvPr id="223" name="image52.png">
          <a:extLst>
            <a:ext uri="{FF2B5EF4-FFF2-40B4-BE49-F238E27FC236}">
              <a16:creationId xmlns:a16="http://schemas.microsoft.com/office/drawing/2014/main" id="{747264E8-1D11-4188-9473-86C4C0F9A952}"/>
            </a:ext>
          </a:extLst>
        </xdr:cNvPr>
        <xdr:cNvPicPr preferRelativeResize="0"/>
      </xdr:nvPicPr>
      <xdr:blipFill>
        <a:blip xmlns:r="http://schemas.openxmlformats.org/officeDocument/2006/relationships" r:embed="rId3" cstate="print"/>
        <a:stretch>
          <a:fillRect/>
        </a:stretch>
      </xdr:blipFill>
      <xdr:spPr>
        <a:xfrm>
          <a:off x="10106025" y="3600450"/>
          <a:ext cx="47625" cy="180975"/>
        </a:xfrm>
        <a:prstGeom prst="rect">
          <a:avLst/>
        </a:prstGeom>
        <a:noFill/>
      </xdr:spPr>
    </xdr:pic>
    <xdr:clientData fLocksWithSheet="0"/>
  </xdr:oneCellAnchor>
  <xdr:oneCellAnchor>
    <xdr:from>
      <xdr:col>5</xdr:col>
      <xdr:colOff>0</xdr:colOff>
      <xdr:row>0</xdr:row>
      <xdr:rowOff>0</xdr:rowOff>
    </xdr:from>
    <xdr:ext cx="47625" cy="47625"/>
    <xdr:pic>
      <xdr:nvPicPr>
        <xdr:cNvPr id="224" name="image53.png">
          <a:extLst>
            <a:ext uri="{FF2B5EF4-FFF2-40B4-BE49-F238E27FC236}">
              <a16:creationId xmlns:a16="http://schemas.microsoft.com/office/drawing/2014/main" id="{D89C1769-2514-413B-9D6B-BD2EE574B31B}"/>
            </a:ext>
          </a:extLst>
        </xdr:cNvPr>
        <xdr:cNvPicPr preferRelativeResize="0"/>
      </xdr:nvPicPr>
      <xdr:blipFill>
        <a:blip xmlns:r="http://schemas.openxmlformats.org/officeDocument/2006/relationships" r:embed="rId3" cstate="print"/>
        <a:stretch>
          <a:fillRect/>
        </a:stretch>
      </xdr:blipFill>
      <xdr:spPr>
        <a:xfrm>
          <a:off x="10106025" y="3600450"/>
          <a:ext cx="47625" cy="47625"/>
        </a:xfrm>
        <a:prstGeom prst="rect">
          <a:avLst/>
        </a:prstGeom>
        <a:noFill/>
      </xdr:spPr>
    </xdr:pic>
    <xdr:clientData fLocksWithSheet="0"/>
  </xdr:oneCellAnchor>
  <xdr:oneCellAnchor>
    <xdr:from>
      <xdr:col>5</xdr:col>
      <xdr:colOff>0</xdr:colOff>
      <xdr:row>0</xdr:row>
      <xdr:rowOff>0</xdr:rowOff>
    </xdr:from>
    <xdr:ext cx="47625" cy="47625"/>
    <xdr:pic>
      <xdr:nvPicPr>
        <xdr:cNvPr id="225" name="image54.png">
          <a:extLst>
            <a:ext uri="{FF2B5EF4-FFF2-40B4-BE49-F238E27FC236}">
              <a16:creationId xmlns:a16="http://schemas.microsoft.com/office/drawing/2014/main" id="{1BA9B150-13F0-4DE6-8900-BDDD9CA6DE7A}"/>
            </a:ext>
          </a:extLst>
        </xdr:cNvPr>
        <xdr:cNvPicPr preferRelativeResize="0"/>
      </xdr:nvPicPr>
      <xdr:blipFill>
        <a:blip xmlns:r="http://schemas.openxmlformats.org/officeDocument/2006/relationships" r:embed="rId3" cstate="print"/>
        <a:stretch>
          <a:fillRect/>
        </a:stretch>
      </xdr:blipFill>
      <xdr:spPr>
        <a:xfrm>
          <a:off x="10106025" y="3600450"/>
          <a:ext cx="47625" cy="47625"/>
        </a:xfrm>
        <a:prstGeom prst="rect">
          <a:avLst/>
        </a:prstGeom>
        <a:noFill/>
      </xdr:spPr>
    </xdr:pic>
    <xdr:clientData fLocksWithSheet="0"/>
  </xdr:oneCellAnchor>
  <xdr:oneCellAnchor>
    <xdr:from>
      <xdr:col>5</xdr:col>
      <xdr:colOff>0</xdr:colOff>
      <xdr:row>0</xdr:row>
      <xdr:rowOff>0</xdr:rowOff>
    </xdr:from>
    <xdr:ext cx="47625" cy="47625"/>
    <xdr:pic>
      <xdr:nvPicPr>
        <xdr:cNvPr id="226" name="image55.png">
          <a:extLst>
            <a:ext uri="{FF2B5EF4-FFF2-40B4-BE49-F238E27FC236}">
              <a16:creationId xmlns:a16="http://schemas.microsoft.com/office/drawing/2014/main" id="{A024E762-9B8B-421B-8C1D-49B3C22B1BEB}"/>
            </a:ext>
          </a:extLst>
        </xdr:cNvPr>
        <xdr:cNvPicPr preferRelativeResize="0"/>
      </xdr:nvPicPr>
      <xdr:blipFill>
        <a:blip xmlns:r="http://schemas.openxmlformats.org/officeDocument/2006/relationships" r:embed="rId3" cstate="print"/>
        <a:stretch>
          <a:fillRect/>
        </a:stretch>
      </xdr:blipFill>
      <xdr:spPr>
        <a:xfrm>
          <a:off x="10106025" y="3600450"/>
          <a:ext cx="47625" cy="47625"/>
        </a:xfrm>
        <a:prstGeom prst="rect">
          <a:avLst/>
        </a:prstGeom>
        <a:noFill/>
      </xdr:spPr>
    </xdr:pic>
    <xdr:clientData fLocksWithSheet="0"/>
  </xdr:oneCellAnchor>
  <xdr:oneCellAnchor>
    <xdr:from>
      <xdr:col>5</xdr:col>
      <xdr:colOff>0</xdr:colOff>
      <xdr:row>0</xdr:row>
      <xdr:rowOff>0</xdr:rowOff>
    </xdr:from>
    <xdr:ext cx="47625" cy="47625"/>
    <xdr:pic>
      <xdr:nvPicPr>
        <xdr:cNvPr id="227" name="image56.png">
          <a:extLst>
            <a:ext uri="{FF2B5EF4-FFF2-40B4-BE49-F238E27FC236}">
              <a16:creationId xmlns:a16="http://schemas.microsoft.com/office/drawing/2014/main" id="{8FF42815-F0A1-473F-ACF1-C297242E0D2E}"/>
            </a:ext>
          </a:extLst>
        </xdr:cNvPr>
        <xdr:cNvPicPr preferRelativeResize="0"/>
      </xdr:nvPicPr>
      <xdr:blipFill>
        <a:blip xmlns:r="http://schemas.openxmlformats.org/officeDocument/2006/relationships" r:embed="rId3" cstate="print"/>
        <a:stretch>
          <a:fillRect/>
        </a:stretch>
      </xdr:blipFill>
      <xdr:spPr>
        <a:xfrm>
          <a:off x="10106025" y="3600450"/>
          <a:ext cx="47625" cy="47625"/>
        </a:xfrm>
        <a:prstGeom prst="rect">
          <a:avLst/>
        </a:prstGeom>
        <a:noFill/>
      </xdr:spPr>
    </xdr:pic>
    <xdr:clientData fLocksWithSheet="0"/>
  </xdr:oneCellAnchor>
  <xdr:oneCellAnchor>
    <xdr:from>
      <xdr:col>5</xdr:col>
      <xdr:colOff>0</xdr:colOff>
      <xdr:row>0</xdr:row>
      <xdr:rowOff>0</xdr:rowOff>
    </xdr:from>
    <xdr:ext cx="47625" cy="47625"/>
    <xdr:pic>
      <xdr:nvPicPr>
        <xdr:cNvPr id="228" name="image57.png">
          <a:extLst>
            <a:ext uri="{FF2B5EF4-FFF2-40B4-BE49-F238E27FC236}">
              <a16:creationId xmlns:a16="http://schemas.microsoft.com/office/drawing/2014/main" id="{067EA4EE-1966-4059-A366-ADC655F57612}"/>
            </a:ext>
          </a:extLst>
        </xdr:cNvPr>
        <xdr:cNvPicPr preferRelativeResize="0"/>
      </xdr:nvPicPr>
      <xdr:blipFill>
        <a:blip xmlns:r="http://schemas.openxmlformats.org/officeDocument/2006/relationships" r:embed="rId3" cstate="print"/>
        <a:stretch>
          <a:fillRect/>
        </a:stretch>
      </xdr:blipFill>
      <xdr:spPr>
        <a:xfrm>
          <a:off x="10106025" y="3600450"/>
          <a:ext cx="47625" cy="47625"/>
        </a:xfrm>
        <a:prstGeom prst="rect">
          <a:avLst/>
        </a:prstGeom>
        <a:noFill/>
      </xdr:spPr>
    </xdr:pic>
    <xdr:clientData fLocksWithSheet="0"/>
  </xdr:oneCellAnchor>
  <xdr:oneCellAnchor>
    <xdr:from>
      <xdr:col>5</xdr:col>
      <xdr:colOff>0</xdr:colOff>
      <xdr:row>0</xdr:row>
      <xdr:rowOff>0</xdr:rowOff>
    </xdr:from>
    <xdr:ext cx="47625" cy="47625"/>
    <xdr:pic>
      <xdr:nvPicPr>
        <xdr:cNvPr id="229" name="image58.png">
          <a:extLst>
            <a:ext uri="{FF2B5EF4-FFF2-40B4-BE49-F238E27FC236}">
              <a16:creationId xmlns:a16="http://schemas.microsoft.com/office/drawing/2014/main" id="{883B0195-4B49-4E88-84A8-BCFEA3E09CC3}"/>
            </a:ext>
          </a:extLst>
        </xdr:cNvPr>
        <xdr:cNvPicPr preferRelativeResize="0"/>
      </xdr:nvPicPr>
      <xdr:blipFill>
        <a:blip xmlns:r="http://schemas.openxmlformats.org/officeDocument/2006/relationships" r:embed="rId3" cstate="print"/>
        <a:stretch>
          <a:fillRect/>
        </a:stretch>
      </xdr:blipFill>
      <xdr:spPr>
        <a:xfrm>
          <a:off x="10106025" y="3600450"/>
          <a:ext cx="47625" cy="47625"/>
        </a:xfrm>
        <a:prstGeom prst="rect">
          <a:avLst/>
        </a:prstGeom>
        <a:noFill/>
      </xdr:spPr>
    </xdr:pic>
    <xdr:clientData fLocksWithSheet="0"/>
  </xdr:oneCellAnchor>
  <xdr:oneCellAnchor>
    <xdr:from>
      <xdr:col>5</xdr:col>
      <xdr:colOff>0</xdr:colOff>
      <xdr:row>0</xdr:row>
      <xdr:rowOff>0</xdr:rowOff>
    </xdr:from>
    <xdr:ext cx="47625" cy="190500"/>
    <xdr:pic>
      <xdr:nvPicPr>
        <xdr:cNvPr id="230" name="image59.png">
          <a:extLst>
            <a:ext uri="{FF2B5EF4-FFF2-40B4-BE49-F238E27FC236}">
              <a16:creationId xmlns:a16="http://schemas.microsoft.com/office/drawing/2014/main" id="{2225085D-5CFD-46A3-887A-F77C7EBF9928}"/>
            </a:ext>
          </a:extLst>
        </xdr:cNvPr>
        <xdr:cNvPicPr preferRelativeResize="0"/>
      </xdr:nvPicPr>
      <xdr:blipFill>
        <a:blip xmlns:r="http://schemas.openxmlformats.org/officeDocument/2006/relationships" r:embed="rId3" cstate="print"/>
        <a:stretch>
          <a:fillRect/>
        </a:stretch>
      </xdr:blipFill>
      <xdr:spPr>
        <a:xfrm>
          <a:off x="10106025" y="3600450"/>
          <a:ext cx="47625" cy="190500"/>
        </a:xfrm>
        <a:prstGeom prst="rect">
          <a:avLst/>
        </a:prstGeom>
        <a:noFill/>
      </xdr:spPr>
    </xdr:pic>
    <xdr:clientData fLocksWithSheet="0"/>
  </xdr:oneCellAnchor>
  <xdr:oneCellAnchor>
    <xdr:from>
      <xdr:col>5</xdr:col>
      <xdr:colOff>0</xdr:colOff>
      <xdr:row>0</xdr:row>
      <xdr:rowOff>0</xdr:rowOff>
    </xdr:from>
    <xdr:ext cx="47625" cy="190500"/>
    <xdr:pic>
      <xdr:nvPicPr>
        <xdr:cNvPr id="231" name="image60.png">
          <a:extLst>
            <a:ext uri="{FF2B5EF4-FFF2-40B4-BE49-F238E27FC236}">
              <a16:creationId xmlns:a16="http://schemas.microsoft.com/office/drawing/2014/main" id="{1B902D26-4BC9-4712-8C29-DC6AC3747F15}"/>
            </a:ext>
          </a:extLst>
        </xdr:cNvPr>
        <xdr:cNvPicPr preferRelativeResize="0"/>
      </xdr:nvPicPr>
      <xdr:blipFill>
        <a:blip xmlns:r="http://schemas.openxmlformats.org/officeDocument/2006/relationships" r:embed="rId3" cstate="print"/>
        <a:stretch>
          <a:fillRect/>
        </a:stretch>
      </xdr:blipFill>
      <xdr:spPr>
        <a:xfrm>
          <a:off x="10106025" y="3600450"/>
          <a:ext cx="47625" cy="190500"/>
        </a:xfrm>
        <a:prstGeom prst="rect">
          <a:avLst/>
        </a:prstGeom>
        <a:noFill/>
      </xdr:spPr>
    </xdr:pic>
    <xdr:clientData fLocksWithSheet="0"/>
  </xdr:oneCellAnchor>
  <xdr:oneCellAnchor>
    <xdr:from>
      <xdr:col>5</xdr:col>
      <xdr:colOff>0</xdr:colOff>
      <xdr:row>0</xdr:row>
      <xdr:rowOff>0</xdr:rowOff>
    </xdr:from>
    <xdr:ext cx="47625" cy="190500"/>
    <xdr:pic>
      <xdr:nvPicPr>
        <xdr:cNvPr id="232" name="image61.png">
          <a:extLst>
            <a:ext uri="{FF2B5EF4-FFF2-40B4-BE49-F238E27FC236}">
              <a16:creationId xmlns:a16="http://schemas.microsoft.com/office/drawing/2014/main" id="{4DF399F4-604C-4BFF-89BE-126CCDEFCA65}"/>
            </a:ext>
          </a:extLst>
        </xdr:cNvPr>
        <xdr:cNvPicPr preferRelativeResize="0"/>
      </xdr:nvPicPr>
      <xdr:blipFill>
        <a:blip xmlns:r="http://schemas.openxmlformats.org/officeDocument/2006/relationships" r:embed="rId3" cstate="print"/>
        <a:stretch>
          <a:fillRect/>
        </a:stretch>
      </xdr:blipFill>
      <xdr:spPr>
        <a:xfrm>
          <a:off x="10106025" y="3600450"/>
          <a:ext cx="47625" cy="190500"/>
        </a:xfrm>
        <a:prstGeom prst="rect">
          <a:avLst/>
        </a:prstGeom>
        <a:noFill/>
      </xdr:spPr>
    </xdr:pic>
    <xdr:clientData fLocksWithSheet="0"/>
  </xdr:oneCellAnchor>
  <xdr:oneCellAnchor>
    <xdr:from>
      <xdr:col>5</xdr:col>
      <xdr:colOff>0</xdr:colOff>
      <xdr:row>0</xdr:row>
      <xdr:rowOff>0</xdr:rowOff>
    </xdr:from>
    <xdr:ext cx="47625" cy="238125"/>
    <xdr:pic>
      <xdr:nvPicPr>
        <xdr:cNvPr id="233" name="image62.png">
          <a:extLst>
            <a:ext uri="{FF2B5EF4-FFF2-40B4-BE49-F238E27FC236}">
              <a16:creationId xmlns:a16="http://schemas.microsoft.com/office/drawing/2014/main" id="{B669C213-2802-4AA1-BE1A-C924E9A19C1D}"/>
            </a:ext>
          </a:extLst>
        </xdr:cNvPr>
        <xdr:cNvPicPr preferRelativeResize="0"/>
      </xdr:nvPicPr>
      <xdr:blipFill>
        <a:blip xmlns:r="http://schemas.openxmlformats.org/officeDocument/2006/relationships" r:embed="rId3" cstate="print"/>
        <a:stretch>
          <a:fillRect/>
        </a:stretch>
      </xdr:blipFill>
      <xdr:spPr>
        <a:xfrm>
          <a:off x="10106025" y="3600450"/>
          <a:ext cx="47625" cy="238125"/>
        </a:xfrm>
        <a:prstGeom prst="rect">
          <a:avLst/>
        </a:prstGeom>
        <a:noFill/>
      </xdr:spPr>
    </xdr:pic>
    <xdr:clientData fLocksWithSheet="0"/>
  </xdr:oneCellAnchor>
  <xdr:oneCellAnchor>
    <xdr:from>
      <xdr:col>5</xdr:col>
      <xdr:colOff>0</xdr:colOff>
      <xdr:row>0</xdr:row>
      <xdr:rowOff>0</xdr:rowOff>
    </xdr:from>
    <xdr:ext cx="47625" cy="190500"/>
    <xdr:pic>
      <xdr:nvPicPr>
        <xdr:cNvPr id="234" name="image63.png">
          <a:extLst>
            <a:ext uri="{FF2B5EF4-FFF2-40B4-BE49-F238E27FC236}">
              <a16:creationId xmlns:a16="http://schemas.microsoft.com/office/drawing/2014/main" id="{1973AF4B-0371-45E9-89B8-C990A7AC1FA0}"/>
            </a:ext>
          </a:extLst>
        </xdr:cNvPr>
        <xdr:cNvPicPr preferRelativeResize="0"/>
      </xdr:nvPicPr>
      <xdr:blipFill>
        <a:blip xmlns:r="http://schemas.openxmlformats.org/officeDocument/2006/relationships" r:embed="rId3" cstate="print"/>
        <a:stretch>
          <a:fillRect/>
        </a:stretch>
      </xdr:blipFill>
      <xdr:spPr>
        <a:xfrm>
          <a:off x="10106025" y="3600450"/>
          <a:ext cx="47625" cy="190500"/>
        </a:xfrm>
        <a:prstGeom prst="rect">
          <a:avLst/>
        </a:prstGeom>
        <a:noFill/>
      </xdr:spPr>
    </xdr:pic>
    <xdr:clientData fLocksWithSheet="0"/>
  </xdr:oneCellAnchor>
  <xdr:oneCellAnchor>
    <xdr:from>
      <xdr:col>5</xdr:col>
      <xdr:colOff>0</xdr:colOff>
      <xdr:row>0</xdr:row>
      <xdr:rowOff>0</xdr:rowOff>
    </xdr:from>
    <xdr:ext cx="47625" cy="190500"/>
    <xdr:pic>
      <xdr:nvPicPr>
        <xdr:cNvPr id="235" name="image64.png">
          <a:extLst>
            <a:ext uri="{FF2B5EF4-FFF2-40B4-BE49-F238E27FC236}">
              <a16:creationId xmlns:a16="http://schemas.microsoft.com/office/drawing/2014/main" id="{1F40751E-94CC-46AC-86B6-33548EEF4A63}"/>
            </a:ext>
          </a:extLst>
        </xdr:cNvPr>
        <xdr:cNvPicPr preferRelativeResize="0"/>
      </xdr:nvPicPr>
      <xdr:blipFill>
        <a:blip xmlns:r="http://schemas.openxmlformats.org/officeDocument/2006/relationships" r:embed="rId3" cstate="print"/>
        <a:stretch>
          <a:fillRect/>
        </a:stretch>
      </xdr:blipFill>
      <xdr:spPr>
        <a:xfrm>
          <a:off x="10106025" y="3600450"/>
          <a:ext cx="47625" cy="190500"/>
        </a:xfrm>
        <a:prstGeom prst="rect">
          <a:avLst/>
        </a:prstGeom>
        <a:noFill/>
      </xdr:spPr>
    </xdr:pic>
    <xdr:clientData fLocksWithSheet="0"/>
  </xdr:oneCellAnchor>
  <xdr:oneCellAnchor>
    <xdr:from>
      <xdr:col>5</xdr:col>
      <xdr:colOff>0</xdr:colOff>
      <xdr:row>0</xdr:row>
      <xdr:rowOff>0</xdr:rowOff>
    </xdr:from>
    <xdr:ext cx="47625" cy="190500"/>
    <xdr:pic>
      <xdr:nvPicPr>
        <xdr:cNvPr id="236" name="image65.png">
          <a:extLst>
            <a:ext uri="{FF2B5EF4-FFF2-40B4-BE49-F238E27FC236}">
              <a16:creationId xmlns:a16="http://schemas.microsoft.com/office/drawing/2014/main" id="{D0671CB8-32F7-4BC7-94F8-92822B023027}"/>
            </a:ext>
          </a:extLst>
        </xdr:cNvPr>
        <xdr:cNvPicPr preferRelativeResize="0"/>
      </xdr:nvPicPr>
      <xdr:blipFill>
        <a:blip xmlns:r="http://schemas.openxmlformats.org/officeDocument/2006/relationships" r:embed="rId3" cstate="print"/>
        <a:stretch>
          <a:fillRect/>
        </a:stretch>
      </xdr:blipFill>
      <xdr:spPr>
        <a:xfrm>
          <a:off x="10106025" y="3600450"/>
          <a:ext cx="47625" cy="190500"/>
        </a:xfrm>
        <a:prstGeom prst="rect">
          <a:avLst/>
        </a:prstGeom>
        <a:noFill/>
      </xdr:spPr>
    </xdr:pic>
    <xdr:clientData fLocksWithSheet="0"/>
  </xdr:oneCellAnchor>
  <xdr:oneCellAnchor>
    <xdr:from>
      <xdr:col>5</xdr:col>
      <xdr:colOff>0</xdr:colOff>
      <xdr:row>0</xdr:row>
      <xdr:rowOff>0</xdr:rowOff>
    </xdr:from>
    <xdr:ext cx="47625" cy="190500"/>
    <xdr:pic>
      <xdr:nvPicPr>
        <xdr:cNvPr id="237" name="image66.png">
          <a:extLst>
            <a:ext uri="{FF2B5EF4-FFF2-40B4-BE49-F238E27FC236}">
              <a16:creationId xmlns:a16="http://schemas.microsoft.com/office/drawing/2014/main" id="{00063F43-55F3-4C16-993E-8C0B08293549}"/>
            </a:ext>
          </a:extLst>
        </xdr:cNvPr>
        <xdr:cNvPicPr preferRelativeResize="0"/>
      </xdr:nvPicPr>
      <xdr:blipFill>
        <a:blip xmlns:r="http://schemas.openxmlformats.org/officeDocument/2006/relationships" r:embed="rId3" cstate="print"/>
        <a:stretch>
          <a:fillRect/>
        </a:stretch>
      </xdr:blipFill>
      <xdr:spPr>
        <a:xfrm>
          <a:off x="10106025" y="3600450"/>
          <a:ext cx="47625" cy="190500"/>
        </a:xfrm>
        <a:prstGeom prst="rect">
          <a:avLst/>
        </a:prstGeom>
        <a:noFill/>
      </xdr:spPr>
    </xdr:pic>
    <xdr:clientData fLocksWithSheet="0"/>
  </xdr:oneCellAnchor>
  <xdr:oneCellAnchor>
    <xdr:from>
      <xdr:col>5</xdr:col>
      <xdr:colOff>0</xdr:colOff>
      <xdr:row>0</xdr:row>
      <xdr:rowOff>0</xdr:rowOff>
    </xdr:from>
    <xdr:ext cx="47625" cy="190500"/>
    <xdr:pic>
      <xdr:nvPicPr>
        <xdr:cNvPr id="238" name="image67.png">
          <a:extLst>
            <a:ext uri="{FF2B5EF4-FFF2-40B4-BE49-F238E27FC236}">
              <a16:creationId xmlns:a16="http://schemas.microsoft.com/office/drawing/2014/main" id="{8B23A84F-7EBE-4A61-9543-79F1DB292E08}"/>
            </a:ext>
          </a:extLst>
        </xdr:cNvPr>
        <xdr:cNvPicPr preferRelativeResize="0"/>
      </xdr:nvPicPr>
      <xdr:blipFill>
        <a:blip xmlns:r="http://schemas.openxmlformats.org/officeDocument/2006/relationships" r:embed="rId3" cstate="print"/>
        <a:stretch>
          <a:fillRect/>
        </a:stretch>
      </xdr:blipFill>
      <xdr:spPr>
        <a:xfrm>
          <a:off x="10106025" y="3600450"/>
          <a:ext cx="47625" cy="190500"/>
        </a:xfrm>
        <a:prstGeom prst="rect">
          <a:avLst/>
        </a:prstGeom>
        <a:noFill/>
      </xdr:spPr>
    </xdr:pic>
    <xdr:clientData fLocksWithSheet="0"/>
  </xdr:oneCellAnchor>
  <xdr:oneCellAnchor>
    <xdr:from>
      <xdr:col>5</xdr:col>
      <xdr:colOff>0</xdr:colOff>
      <xdr:row>0</xdr:row>
      <xdr:rowOff>0</xdr:rowOff>
    </xdr:from>
    <xdr:ext cx="47625" cy="190500"/>
    <xdr:pic>
      <xdr:nvPicPr>
        <xdr:cNvPr id="239" name="image68.png">
          <a:extLst>
            <a:ext uri="{FF2B5EF4-FFF2-40B4-BE49-F238E27FC236}">
              <a16:creationId xmlns:a16="http://schemas.microsoft.com/office/drawing/2014/main" id="{73D29B31-F473-4294-BEC6-15A6166F3B8B}"/>
            </a:ext>
          </a:extLst>
        </xdr:cNvPr>
        <xdr:cNvPicPr preferRelativeResize="0"/>
      </xdr:nvPicPr>
      <xdr:blipFill>
        <a:blip xmlns:r="http://schemas.openxmlformats.org/officeDocument/2006/relationships" r:embed="rId3" cstate="print"/>
        <a:stretch>
          <a:fillRect/>
        </a:stretch>
      </xdr:blipFill>
      <xdr:spPr>
        <a:xfrm>
          <a:off x="10106025" y="3600450"/>
          <a:ext cx="47625" cy="190500"/>
        </a:xfrm>
        <a:prstGeom prst="rect">
          <a:avLst/>
        </a:prstGeom>
        <a:noFill/>
      </xdr:spPr>
    </xdr:pic>
    <xdr:clientData fLocksWithSheet="0"/>
  </xdr:oneCellAnchor>
  <xdr:oneCellAnchor>
    <xdr:from>
      <xdr:col>5</xdr:col>
      <xdr:colOff>0</xdr:colOff>
      <xdr:row>0</xdr:row>
      <xdr:rowOff>0</xdr:rowOff>
    </xdr:from>
    <xdr:ext cx="47625" cy="190500"/>
    <xdr:pic>
      <xdr:nvPicPr>
        <xdr:cNvPr id="240" name="image69.png">
          <a:extLst>
            <a:ext uri="{FF2B5EF4-FFF2-40B4-BE49-F238E27FC236}">
              <a16:creationId xmlns:a16="http://schemas.microsoft.com/office/drawing/2014/main" id="{193F564F-F1CB-4560-919E-D89A6B353566}"/>
            </a:ext>
          </a:extLst>
        </xdr:cNvPr>
        <xdr:cNvPicPr preferRelativeResize="0"/>
      </xdr:nvPicPr>
      <xdr:blipFill>
        <a:blip xmlns:r="http://schemas.openxmlformats.org/officeDocument/2006/relationships" r:embed="rId3" cstate="print"/>
        <a:stretch>
          <a:fillRect/>
        </a:stretch>
      </xdr:blipFill>
      <xdr:spPr>
        <a:xfrm>
          <a:off x="10106025" y="3600450"/>
          <a:ext cx="47625" cy="190500"/>
        </a:xfrm>
        <a:prstGeom prst="rect">
          <a:avLst/>
        </a:prstGeom>
        <a:noFill/>
      </xdr:spPr>
    </xdr:pic>
    <xdr:clientData fLocksWithSheet="0"/>
  </xdr:oneCellAnchor>
  <xdr:oneCellAnchor>
    <xdr:from>
      <xdr:col>5</xdr:col>
      <xdr:colOff>0</xdr:colOff>
      <xdr:row>0</xdr:row>
      <xdr:rowOff>0</xdr:rowOff>
    </xdr:from>
    <xdr:ext cx="47625" cy="190500"/>
    <xdr:pic>
      <xdr:nvPicPr>
        <xdr:cNvPr id="241" name="image70.png">
          <a:extLst>
            <a:ext uri="{FF2B5EF4-FFF2-40B4-BE49-F238E27FC236}">
              <a16:creationId xmlns:a16="http://schemas.microsoft.com/office/drawing/2014/main" id="{2008F595-D54F-4ECF-9346-6FE3CC9A6A1A}"/>
            </a:ext>
          </a:extLst>
        </xdr:cNvPr>
        <xdr:cNvPicPr preferRelativeResize="0"/>
      </xdr:nvPicPr>
      <xdr:blipFill>
        <a:blip xmlns:r="http://schemas.openxmlformats.org/officeDocument/2006/relationships" r:embed="rId3" cstate="print"/>
        <a:stretch>
          <a:fillRect/>
        </a:stretch>
      </xdr:blipFill>
      <xdr:spPr>
        <a:xfrm>
          <a:off x="10106025" y="3600450"/>
          <a:ext cx="47625" cy="190500"/>
        </a:xfrm>
        <a:prstGeom prst="rect">
          <a:avLst/>
        </a:prstGeom>
        <a:noFill/>
      </xdr:spPr>
    </xdr:pic>
    <xdr:clientData fLocksWithSheet="0"/>
  </xdr:oneCellAnchor>
  <xdr:oneCellAnchor>
    <xdr:from>
      <xdr:col>5</xdr:col>
      <xdr:colOff>0</xdr:colOff>
      <xdr:row>0</xdr:row>
      <xdr:rowOff>0</xdr:rowOff>
    </xdr:from>
    <xdr:ext cx="47625" cy="190500"/>
    <xdr:pic>
      <xdr:nvPicPr>
        <xdr:cNvPr id="242" name="image71.png">
          <a:extLst>
            <a:ext uri="{FF2B5EF4-FFF2-40B4-BE49-F238E27FC236}">
              <a16:creationId xmlns:a16="http://schemas.microsoft.com/office/drawing/2014/main" id="{BE53A96D-0209-4FE6-AD49-5C69D487FCF1}"/>
            </a:ext>
          </a:extLst>
        </xdr:cNvPr>
        <xdr:cNvPicPr preferRelativeResize="0"/>
      </xdr:nvPicPr>
      <xdr:blipFill>
        <a:blip xmlns:r="http://schemas.openxmlformats.org/officeDocument/2006/relationships" r:embed="rId3" cstate="print"/>
        <a:stretch>
          <a:fillRect/>
        </a:stretch>
      </xdr:blipFill>
      <xdr:spPr>
        <a:xfrm>
          <a:off x="10106025" y="3600450"/>
          <a:ext cx="47625" cy="190500"/>
        </a:xfrm>
        <a:prstGeom prst="rect">
          <a:avLst/>
        </a:prstGeom>
        <a:noFill/>
      </xdr:spPr>
    </xdr:pic>
    <xdr:clientData fLocksWithSheet="0"/>
  </xdr:oneCellAnchor>
  <xdr:oneCellAnchor>
    <xdr:from>
      <xdr:col>5</xdr:col>
      <xdr:colOff>0</xdr:colOff>
      <xdr:row>0</xdr:row>
      <xdr:rowOff>0</xdr:rowOff>
    </xdr:from>
    <xdr:ext cx="47625" cy="190500"/>
    <xdr:pic>
      <xdr:nvPicPr>
        <xdr:cNvPr id="243" name="image72.png">
          <a:extLst>
            <a:ext uri="{FF2B5EF4-FFF2-40B4-BE49-F238E27FC236}">
              <a16:creationId xmlns:a16="http://schemas.microsoft.com/office/drawing/2014/main" id="{ACC99199-11EF-4E1A-9724-BFF988749DE8}"/>
            </a:ext>
          </a:extLst>
        </xdr:cNvPr>
        <xdr:cNvPicPr preferRelativeResize="0"/>
      </xdr:nvPicPr>
      <xdr:blipFill>
        <a:blip xmlns:r="http://schemas.openxmlformats.org/officeDocument/2006/relationships" r:embed="rId3" cstate="print"/>
        <a:stretch>
          <a:fillRect/>
        </a:stretch>
      </xdr:blipFill>
      <xdr:spPr>
        <a:xfrm>
          <a:off x="10106025" y="3600450"/>
          <a:ext cx="47625" cy="190500"/>
        </a:xfrm>
        <a:prstGeom prst="rect">
          <a:avLst/>
        </a:prstGeom>
        <a:noFill/>
      </xdr:spPr>
    </xdr:pic>
    <xdr:clientData fLocksWithSheet="0"/>
  </xdr:oneCellAnchor>
  <xdr:oneCellAnchor>
    <xdr:from>
      <xdr:col>5</xdr:col>
      <xdr:colOff>0</xdr:colOff>
      <xdr:row>0</xdr:row>
      <xdr:rowOff>0</xdr:rowOff>
    </xdr:from>
    <xdr:ext cx="47625" cy="238125"/>
    <xdr:pic>
      <xdr:nvPicPr>
        <xdr:cNvPr id="244" name="image73.png">
          <a:extLst>
            <a:ext uri="{FF2B5EF4-FFF2-40B4-BE49-F238E27FC236}">
              <a16:creationId xmlns:a16="http://schemas.microsoft.com/office/drawing/2014/main" id="{65B808A4-E5AF-4A17-8B71-3E73E1B5B5C9}"/>
            </a:ext>
          </a:extLst>
        </xdr:cNvPr>
        <xdr:cNvPicPr preferRelativeResize="0"/>
      </xdr:nvPicPr>
      <xdr:blipFill>
        <a:blip xmlns:r="http://schemas.openxmlformats.org/officeDocument/2006/relationships" r:embed="rId3" cstate="print"/>
        <a:stretch>
          <a:fillRect/>
        </a:stretch>
      </xdr:blipFill>
      <xdr:spPr>
        <a:xfrm>
          <a:off x="10106025" y="3600450"/>
          <a:ext cx="47625" cy="238125"/>
        </a:xfrm>
        <a:prstGeom prst="rect">
          <a:avLst/>
        </a:prstGeom>
        <a:noFill/>
      </xdr:spPr>
    </xdr:pic>
    <xdr:clientData fLocksWithSheet="0"/>
  </xdr:oneCellAnchor>
  <xdr:oneCellAnchor>
    <xdr:from>
      <xdr:col>1</xdr:col>
      <xdr:colOff>0</xdr:colOff>
      <xdr:row>0</xdr:row>
      <xdr:rowOff>0</xdr:rowOff>
    </xdr:from>
    <xdr:ext cx="47625" cy="190500"/>
    <xdr:pic>
      <xdr:nvPicPr>
        <xdr:cNvPr id="245" name="image74.png">
          <a:extLst>
            <a:ext uri="{FF2B5EF4-FFF2-40B4-BE49-F238E27FC236}">
              <a16:creationId xmlns:a16="http://schemas.microsoft.com/office/drawing/2014/main" id="{D827316B-09B3-4587-9A33-E420BEBB640B}"/>
            </a:ext>
          </a:extLst>
        </xdr:cNvPr>
        <xdr:cNvPicPr preferRelativeResize="0"/>
      </xdr:nvPicPr>
      <xdr:blipFill>
        <a:blip xmlns:r="http://schemas.openxmlformats.org/officeDocument/2006/relationships" r:embed="rId3" cstate="print"/>
        <a:stretch>
          <a:fillRect/>
        </a:stretch>
      </xdr:blipFill>
      <xdr:spPr>
        <a:xfrm>
          <a:off x="1914525" y="3600450"/>
          <a:ext cx="47625" cy="190500"/>
        </a:xfrm>
        <a:prstGeom prst="rect">
          <a:avLst/>
        </a:prstGeom>
        <a:noFill/>
      </xdr:spPr>
    </xdr:pic>
    <xdr:clientData fLocksWithSheet="0"/>
  </xdr:oneCellAnchor>
  <xdr:oneCellAnchor>
    <xdr:from>
      <xdr:col>1</xdr:col>
      <xdr:colOff>0</xdr:colOff>
      <xdr:row>0</xdr:row>
      <xdr:rowOff>0</xdr:rowOff>
    </xdr:from>
    <xdr:ext cx="47625" cy="190500"/>
    <xdr:pic>
      <xdr:nvPicPr>
        <xdr:cNvPr id="246" name="image75.png">
          <a:extLst>
            <a:ext uri="{FF2B5EF4-FFF2-40B4-BE49-F238E27FC236}">
              <a16:creationId xmlns:a16="http://schemas.microsoft.com/office/drawing/2014/main" id="{12E2DA34-DC54-4EFA-B93C-288D7715AEF7}"/>
            </a:ext>
          </a:extLst>
        </xdr:cNvPr>
        <xdr:cNvPicPr preferRelativeResize="0"/>
      </xdr:nvPicPr>
      <xdr:blipFill>
        <a:blip xmlns:r="http://schemas.openxmlformats.org/officeDocument/2006/relationships" r:embed="rId3" cstate="print"/>
        <a:stretch>
          <a:fillRect/>
        </a:stretch>
      </xdr:blipFill>
      <xdr:spPr>
        <a:xfrm>
          <a:off x="1914525" y="3600450"/>
          <a:ext cx="47625" cy="190500"/>
        </a:xfrm>
        <a:prstGeom prst="rect">
          <a:avLst/>
        </a:prstGeom>
        <a:noFill/>
      </xdr:spPr>
    </xdr:pic>
    <xdr:clientData fLocksWithSheet="0"/>
  </xdr:oneCellAnchor>
  <xdr:oneCellAnchor>
    <xdr:from>
      <xdr:col>1</xdr:col>
      <xdr:colOff>0</xdr:colOff>
      <xdr:row>0</xdr:row>
      <xdr:rowOff>0</xdr:rowOff>
    </xdr:from>
    <xdr:ext cx="47625" cy="190500"/>
    <xdr:pic>
      <xdr:nvPicPr>
        <xdr:cNvPr id="247" name="image76.png">
          <a:extLst>
            <a:ext uri="{FF2B5EF4-FFF2-40B4-BE49-F238E27FC236}">
              <a16:creationId xmlns:a16="http://schemas.microsoft.com/office/drawing/2014/main" id="{A4C62DD2-5252-4AAB-A204-10BE887C09B6}"/>
            </a:ext>
          </a:extLst>
        </xdr:cNvPr>
        <xdr:cNvPicPr preferRelativeResize="0"/>
      </xdr:nvPicPr>
      <xdr:blipFill>
        <a:blip xmlns:r="http://schemas.openxmlformats.org/officeDocument/2006/relationships" r:embed="rId3" cstate="print"/>
        <a:stretch>
          <a:fillRect/>
        </a:stretch>
      </xdr:blipFill>
      <xdr:spPr>
        <a:xfrm>
          <a:off x="1914525" y="3600450"/>
          <a:ext cx="47625" cy="190500"/>
        </a:xfrm>
        <a:prstGeom prst="rect">
          <a:avLst/>
        </a:prstGeom>
        <a:noFill/>
      </xdr:spPr>
    </xdr:pic>
    <xdr:clientData fLocksWithSheet="0"/>
  </xdr:oneCellAnchor>
  <xdr:oneCellAnchor>
    <xdr:from>
      <xdr:col>1</xdr:col>
      <xdr:colOff>0</xdr:colOff>
      <xdr:row>0</xdr:row>
      <xdr:rowOff>0</xdr:rowOff>
    </xdr:from>
    <xdr:ext cx="47625" cy="190500"/>
    <xdr:pic>
      <xdr:nvPicPr>
        <xdr:cNvPr id="248" name="image77.png">
          <a:extLst>
            <a:ext uri="{FF2B5EF4-FFF2-40B4-BE49-F238E27FC236}">
              <a16:creationId xmlns:a16="http://schemas.microsoft.com/office/drawing/2014/main" id="{0A44FBE6-D50C-4D4A-B306-6DC029323E5C}"/>
            </a:ext>
          </a:extLst>
        </xdr:cNvPr>
        <xdr:cNvPicPr preferRelativeResize="0"/>
      </xdr:nvPicPr>
      <xdr:blipFill>
        <a:blip xmlns:r="http://schemas.openxmlformats.org/officeDocument/2006/relationships" r:embed="rId3" cstate="print"/>
        <a:stretch>
          <a:fillRect/>
        </a:stretch>
      </xdr:blipFill>
      <xdr:spPr>
        <a:xfrm>
          <a:off x="1914525" y="3600450"/>
          <a:ext cx="47625" cy="190500"/>
        </a:xfrm>
        <a:prstGeom prst="rect">
          <a:avLst/>
        </a:prstGeom>
        <a:noFill/>
      </xdr:spPr>
    </xdr:pic>
    <xdr:clientData fLocksWithSheet="0"/>
  </xdr:oneCellAnchor>
  <xdr:oneCellAnchor>
    <xdr:from>
      <xdr:col>1</xdr:col>
      <xdr:colOff>0</xdr:colOff>
      <xdr:row>0</xdr:row>
      <xdr:rowOff>0</xdr:rowOff>
    </xdr:from>
    <xdr:ext cx="47625" cy="190500"/>
    <xdr:pic>
      <xdr:nvPicPr>
        <xdr:cNvPr id="249" name="image78.png">
          <a:extLst>
            <a:ext uri="{FF2B5EF4-FFF2-40B4-BE49-F238E27FC236}">
              <a16:creationId xmlns:a16="http://schemas.microsoft.com/office/drawing/2014/main" id="{50933FE8-1B17-4767-B314-99695287A6BB}"/>
            </a:ext>
          </a:extLst>
        </xdr:cNvPr>
        <xdr:cNvPicPr preferRelativeResize="0"/>
      </xdr:nvPicPr>
      <xdr:blipFill>
        <a:blip xmlns:r="http://schemas.openxmlformats.org/officeDocument/2006/relationships" r:embed="rId3" cstate="print"/>
        <a:stretch>
          <a:fillRect/>
        </a:stretch>
      </xdr:blipFill>
      <xdr:spPr>
        <a:xfrm>
          <a:off x="1914525" y="3600450"/>
          <a:ext cx="47625" cy="190500"/>
        </a:xfrm>
        <a:prstGeom prst="rect">
          <a:avLst/>
        </a:prstGeom>
        <a:noFill/>
      </xdr:spPr>
    </xdr:pic>
    <xdr:clientData fLocksWithSheet="0"/>
  </xdr:oneCellAnchor>
  <xdr:oneCellAnchor>
    <xdr:from>
      <xdr:col>1</xdr:col>
      <xdr:colOff>0</xdr:colOff>
      <xdr:row>0</xdr:row>
      <xdr:rowOff>0</xdr:rowOff>
    </xdr:from>
    <xdr:ext cx="47625" cy="190500"/>
    <xdr:pic>
      <xdr:nvPicPr>
        <xdr:cNvPr id="250" name="image79.png">
          <a:extLst>
            <a:ext uri="{FF2B5EF4-FFF2-40B4-BE49-F238E27FC236}">
              <a16:creationId xmlns:a16="http://schemas.microsoft.com/office/drawing/2014/main" id="{26F5CC52-AB61-4D84-ADB9-ACC4ACF6F4D0}"/>
            </a:ext>
          </a:extLst>
        </xdr:cNvPr>
        <xdr:cNvPicPr preferRelativeResize="0"/>
      </xdr:nvPicPr>
      <xdr:blipFill>
        <a:blip xmlns:r="http://schemas.openxmlformats.org/officeDocument/2006/relationships" r:embed="rId3" cstate="print"/>
        <a:stretch>
          <a:fillRect/>
        </a:stretch>
      </xdr:blipFill>
      <xdr:spPr>
        <a:xfrm>
          <a:off x="1914525" y="3600450"/>
          <a:ext cx="47625" cy="190500"/>
        </a:xfrm>
        <a:prstGeom prst="rect">
          <a:avLst/>
        </a:prstGeom>
        <a:noFill/>
      </xdr:spPr>
    </xdr:pic>
    <xdr:clientData fLocksWithSheet="0"/>
  </xdr:oneCellAnchor>
  <xdr:oneCellAnchor>
    <xdr:from>
      <xdr:col>1</xdr:col>
      <xdr:colOff>0</xdr:colOff>
      <xdr:row>0</xdr:row>
      <xdr:rowOff>0</xdr:rowOff>
    </xdr:from>
    <xdr:ext cx="47625" cy="190500"/>
    <xdr:pic>
      <xdr:nvPicPr>
        <xdr:cNvPr id="251" name="image80.png">
          <a:extLst>
            <a:ext uri="{FF2B5EF4-FFF2-40B4-BE49-F238E27FC236}">
              <a16:creationId xmlns:a16="http://schemas.microsoft.com/office/drawing/2014/main" id="{643A001C-6662-48F3-9DF7-4A7036E9264A}"/>
            </a:ext>
          </a:extLst>
        </xdr:cNvPr>
        <xdr:cNvPicPr preferRelativeResize="0"/>
      </xdr:nvPicPr>
      <xdr:blipFill>
        <a:blip xmlns:r="http://schemas.openxmlformats.org/officeDocument/2006/relationships" r:embed="rId3" cstate="print"/>
        <a:stretch>
          <a:fillRect/>
        </a:stretch>
      </xdr:blipFill>
      <xdr:spPr>
        <a:xfrm>
          <a:off x="1914525" y="3600450"/>
          <a:ext cx="47625" cy="190500"/>
        </a:xfrm>
        <a:prstGeom prst="rect">
          <a:avLst/>
        </a:prstGeom>
        <a:noFill/>
      </xdr:spPr>
    </xdr:pic>
    <xdr:clientData fLocksWithSheet="0"/>
  </xdr:oneCellAnchor>
  <xdr:oneCellAnchor>
    <xdr:from>
      <xdr:col>1</xdr:col>
      <xdr:colOff>0</xdr:colOff>
      <xdr:row>0</xdr:row>
      <xdr:rowOff>0</xdr:rowOff>
    </xdr:from>
    <xdr:ext cx="47625" cy="190500"/>
    <xdr:pic>
      <xdr:nvPicPr>
        <xdr:cNvPr id="252" name="image81.png">
          <a:extLst>
            <a:ext uri="{FF2B5EF4-FFF2-40B4-BE49-F238E27FC236}">
              <a16:creationId xmlns:a16="http://schemas.microsoft.com/office/drawing/2014/main" id="{67EE0087-F046-4F02-9DCA-66B3C2A5B794}"/>
            </a:ext>
          </a:extLst>
        </xdr:cNvPr>
        <xdr:cNvPicPr preferRelativeResize="0"/>
      </xdr:nvPicPr>
      <xdr:blipFill>
        <a:blip xmlns:r="http://schemas.openxmlformats.org/officeDocument/2006/relationships" r:embed="rId3" cstate="print"/>
        <a:stretch>
          <a:fillRect/>
        </a:stretch>
      </xdr:blipFill>
      <xdr:spPr>
        <a:xfrm>
          <a:off x="1914525" y="3600450"/>
          <a:ext cx="47625" cy="190500"/>
        </a:xfrm>
        <a:prstGeom prst="rect">
          <a:avLst/>
        </a:prstGeom>
        <a:noFill/>
      </xdr:spPr>
    </xdr:pic>
    <xdr:clientData fLocksWithSheet="0"/>
  </xdr:oneCellAnchor>
  <xdr:oneCellAnchor>
    <xdr:from>
      <xdr:col>1</xdr:col>
      <xdr:colOff>0</xdr:colOff>
      <xdr:row>0</xdr:row>
      <xdr:rowOff>0</xdr:rowOff>
    </xdr:from>
    <xdr:ext cx="47625" cy="190500"/>
    <xdr:pic>
      <xdr:nvPicPr>
        <xdr:cNvPr id="253" name="image82.png">
          <a:extLst>
            <a:ext uri="{FF2B5EF4-FFF2-40B4-BE49-F238E27FC236}">
              <a16:creationId xmlns:a16="http://schemas.microsoft.com/office/drawing/2014/main" id="{0A6FBF79-9567-45D0-AB66-988DFAECADAB}"/>
            </a:ext>
          </a:extLst>
        </xdr:cNvPr>
        <xdr:cNvPicPr preferRelativeResize="0"/>
      </xdr:nvPicPr>
      <xdr:blipFill>
        <a:blip xmlns:r="http://schemas.openxmlformats.org/officeDocument/2006/relationships" r:embed="rId3" cstate="print"/>
        <a:stretch>
          <a:fillRect/>
        </a:stretch>
      </xdr:blipFill>
      <xdr:spPr>
        <a:xfrm>
          <a:off x="1914525" y="3600450"/>
          <a:ext cx="47625" cy="190500"/>
        </a:xfrm>
        <a:prstGeom prst="rect">
          <a:avLst/>
        </a:prstGeom>
        <a:noFill/>
      </xdr:spPr>
    </xdr:pic>
    <xdr:clientData fLocksWithSheet="0"/>
  </xdr:oneCellAnchor>
  <xdr:oneCellAnchor>
    <xdr:from>
      <xdr:col>1</xdr:col>
      <xdr:colOff>0</xdr:colOff>
      <xdr:row>0</xdr:row>
      <xdr:rowOff>0</xdr:rowOff>
    </xdr:from>
    <xdr:ext cx="47625" cy="190500"/>
    <xdr:pic>
      <xdr:nvPicPr>
        <xdr:cNvPr id="254" name="image83.png">
          <a:extLst>
            <a:ext uri="{FF2B5EF4-FFF2-40B4-BE49-F238E27FC236}">
              <a16:creationId xmlns:a16="http://schemas.microsoft.com/office/drawing/2014/main" id="{2F9BB8EA-9BB5-4AF4-9DB6-37FF8B89C7E6}"/>
            </a:ext>
          </a:extLst>
        </xdr:cNvPr>
        <xdr:cNvPicPr preferRelativeResize="0"/>
      </xdr:nvPicPr>
      <xdr:blipFill>
        <a:blip xmlns:r="http://schemas.openxmlformats.org/officeDocument/2006/relationships" r:embed="rId3" cstate="print"/>
        <a:stretch>
          <a:fillRect/>
        </a:stretch>
      </xdr:blipFill>
      <xdr:spPr>
        <a:xfrm>
          <a:off x="1914525" y="3600450"/>
          <a:ext cx="47625" cy="190500"/>
        </a:xfrm>
        <a:prstGeom prst="rect">
          <a:avLst/>
        </a:prstGeom>
        <a:noFill/>
      </xdr:spPr>
    </xdr:pic>
    <xdr:clientData fLocksWithSheet="0"/>
  </xdr:oneCellAnchor>
  <xdr:oneCellAnchor>
    <xdr:from>
      <xdr:col>1</xdr:col>
      <xdr:colOff>0</xdr:colOff>
      <xdr:row>0</xdr:row>
      <xdr:rowOff>0</xdr:rowOff>
    </xdr:from>
    <xdr:ext cx="47625" cy="190500"/>
    <xdr:pic>
      <xdr:nvPicPr>
        <xdr:cNvPr id="255" name="image84.png">
          <a:extLst>
            <a:ext uri="{FF2B5EF4-FFF2-40B4-BE49-F238E27FC236}">
              <a16:creationId xmlns:a16="http://schemas.microsoft.com/office/drawing/2014/main" id="{D2F82441-EED0-4D52-AAFA-D75163BE536D}"/>
            </a:ext>
          </a:extLst>
        </xdr:cNvPr>
        <xdr:cNvPicPr preferRelativeResize="0"/>
      </xdr:nvPicPr>
      <xdr:blipFill>
        <a:blip xmlns:r="http://schemas.openxmlformats.org/officeDocument/2006/relationships" r:embed="rId3" cstate="print"/>
        <a:stretch>
          <a:fillRect/>
        </a:stretch>
      </xdr:blipFill>
      <xdr:spPr>
        <a:xfrm>
          <a:off x="1914525" y="3600450"/>
          <a:ext cx="47625" cy="190500"/>
        </a:xfrm>
        <a:prstGeom prst="rect">
          <a:avLst/>
        </a:prstGeom>
        <a:noFill/>
      </xdr:spPr>
    </xdr:pic>
    <xdr:clientData fLocksWithSheet="0"/>
  </xdr:oneCellAnchor>
  <xdr:oneCellAnchor>
    <xdr:from>
      <xdr:col>1</xdr:col>
      <xdr:colOff>0</xdr:colOff>
      <xdr:row>0</xdr:row>
      <xdr:rowOff>0</xdr:rowOff>
    </xdr:from>
    <xdr:ext cx="47625" cy="190500"/>
    <xdr:pic>
      <xdr:nvPicPr>
        <xdr:cNvPr id="256" name="image85.png">
          <a:extLst>
            <a:ext uri="{FF2B5EF4-FFF2-40B4-BE49-F238E27FC236}">
              <a16:creationId xmlns:a16="http://schemas.microsoft.com/office/drawing/2014/main" id="{D576F216-178E-413E-9AAE-480419DF9CBD}"/>
            </a:ext>
          </a:extLst>
        </xdr:cNvPr>
        <xdr:cNvPicPr preferRelativeResize="0"/>
      </xdr:nvPicPr>
      <xdr:blipFill>
        <a:blip xmlns:r="http://schemas.openxmlformats.org/officeDocument/2006/relationships" r:embed="rId3" cstate="print"/>
        <a:stretch>
          <a:fillRect/>
        </a:stretch>
      </xdr:blipFill>
      <xdr:spPr>
        <a:xfrm>
          <a:off x="1914525" y="3600450"/>
          <a:ext cx="47625" cy="190500"/>
        </a:xfrm>
        <a:prstGeom prst="rect">
          <a:avLst/>
        </a:prstGeom>
        <a:noFill/>
      </xdr:spPr>
    </xdr:pic>
    <xdr:clientData fLocksWithSheet="0"/>
  </xdr:oneCellAnchor>
  <xdr:oneCellAnchor>
    <xdr:from>
      <xdr:col>5</xdr:col>
      <xdr:colOff>0</xdr:colOff>
      <xdr:row>0</xdr:row>
      <xdr:rowOff>0</xdr:rowOff>
    </xdr:from>
    <xdr:ext cx="47625" cy="219075"/>
    <xdr:pic>
      <xdr:nvPicPr>
        <xdr:cNvPr id="257" name="image86.png">
          <a:extLst>
            <a:ext uri="{FF2B5EF4-FFF2-40B4-BE49-F238E27FC236}">
              <a16:creationId xmlns:a16="http://schemas.microsoft.com/office/drawing/2014/main" id="{F963592B-DC19-4321-A6D2-F7EB06D7F59E}"/>
            </a:ext>
          </a:extLst>
        </xdr:cNvPr>
        <xdr:cNvPicPr preferRelativeResize="0"/>
      </xdr:nvPicPr>
      <xdr:blipFill>
        <a:blip xmlns:r="http://schemas.openxmlformats.org/officeDocument/2006/relationships" r:embed="rId3" cstate="print"/>
        <a:stretch>
          <a:fillRect/>
        </a:stretch>
      </xdr:blipFill>
      <xdr:spPr>
        <a:xfrm>
          <a:off x="10106025" y="3600450"/>
          <a:ext cx="47625" cy="219075"/>
        </a:xfrm>
        <a:prstGeom prst="rect">
          <a:avLst/>
        </a:prstGeom>
        <a:noFill/>
      </xdr:spPr>
    </xdr:pic>
    <xdr:clientData fLocksWithSheet="0"/>
  </xdr:oneCellAnchor>
  <xdr:oneCellAnchor>
    <xdr:from>
      <xdr:col>5</xdr:col>
      <xdr:colOff>0</xdr:colOff>
      <xdr:row>0</xdr:row>
      <xdr:rowOff>0</xdr:rowOff>
    </xdr:from>
    <xdr:ext cx="47625" cy="219075"/>
    <xdr:pic>
      <xdr:nvPicPr>
        <xdr:cNvPr id="258" name="image87.png">
          <a:extLst>
            <a:ext uri="{FF2B5EF4-FFF2-40B4-BE49-F238E27FC236}">
              <a16:creationId xmlns:a16="http://schemas.microsoft.com/office/drawing/2014/main" id="{4D7A3124-3E54-43E0-9D18-B1B3FDF5BD22}"/>
            </a:ext>
          </a:extLst>
        </xdr:cNvPr>
        <xdr:cNvPicPr preferRelativeResize="0"/>
      </xdr:nvPicPr>
      <xdr:blipFill>
        <a:blip xmlns:r="http://schemas.openxmlformats.org/officeDocument/2006/relationships" r:embed="rId3" cstate="print"/>
        <a:stretch>
          <a:fillRect/>
        </a:stretch>
      </xdr:blipFill>
      <xdr:spPr>
        <a:xfrm>
          <a:off x="10106025" y="3600450"/>
          <a:ext cx="47625" cy="219075"/>
        </a:xfrm>
        <a:prstGeom prst="rect">
          <a:avLst/>
        </a:prstGeom>
        <a:noFill/>
      </xdr:spPr>
    </xdr:pic>
    <xdr:clientData fLocksWithSheet="0"/>
  </xdr:oneCellAnchor>
  <xdr:oneCellAnchor>
    <xdr:from>
      <xdr:col>5</xdr:col>
      <xdr:colOff>0</xdr:colOff>
      <xdr:row>0</xdr:row>
      <xdr:rowOff>0</xdr:rowOff>
    </xdr:from>
    <xdr:ext cx="47625" cy="219075"/>
    <xdr:pic>
      <xdr:nvPicPr>
        <xdr:cNvPr id="259" name="image88.png">
          <a:extLst>
            <a:ext uri="{FF2B5EF4-FFF2-40B4-BE49-F238E27FC236}">
              <a16:creationId xmlns:a16="http://schemas.microsoft.com/office/drawing/2014/main" id="{2E9061E8-BEF0-4263-AA79-7B7CDC5951C2}"/>
            </a:ext>
          </a:extLst>
        </xdr:cNvPr>
        <xdr:cNvPicPr preferRelativeResize="0"/>
      </xdr:nvPicPr>
      <xdr:blipFill>
        <a:blip xmlns:r="http://schemas.openxmlformats.org/officeDocument/2006/relationships" r:embed="rId3" cstate="print"/>
        <a:stretch>
          <a:fillRect/>
        </a:stretch>
      </xdr:blipFill>
      <xdr:spPr>
        <a:xfrm>
          <a:off x="10106025" y="3600450"/>
          <a:ext cx="47625" cy="219075"/>
        </a:xfrm>
        <a:prstGeom prst="rect">
          <a:avLst/>
        </a:prstGeom>
        <a:noFill/>
      </xdr:spPr>
    </xdr:pic>
    <xdr:clientData fLocksWithSheet="0"/>
  </xdr:oneCellAnchor>
  <xdr:oneCellAnchor>
    <xdr:from>
      <xdr:col>5</xdr:col>
      <xdr:colOff>0</xdr:colOff>
      <xdr:row>0</xdr:row>
      <xdr:rowOff>0</xdr:rowOff>
    </xdr:from>
    <xdr:ext cx="47625" cy="276225"/>
    <xdr:pic>
      <xdr:nvPicPr>
        <xdr:cNvPr id="260" name="image89.png">
          <a:extLst>
            <a:ext uri="{FF2B5EF4-FFF2-40B4-BE49-F238E27FC236}">
              <a16:creationId xmlns:a16="http://schemas.microsoft.com/office/drawing/2014/main" id="{08F12851-C9FB-4272-ADDC-F985CBB88C90}"/>
            </a:ext>
          </a:extLst>
        </xdr:cNvPr>
        <xdr:cNvPicPr preferRelativeResize="0"/>
      </xdr:nvPicPr>
      <xdr:blipFill>
        <a:blip xmlns:r="http://schemas.openxmlformats.org/officeDocument/2006/relationships" r:embed="rId3" cstate="print"/>
        <a:stretch>
          <a:fillRect/>
        </a:stretch>
      </xdr:blipFill>
      <xdr:spPr>
        <a:xfrm>
          <a:off x="10106025" y="3600450"/>
          <a:ext cx="47625" cy="276225"/>
        </a:xfrm>
        <a:prstGeom prst="rect">
          <a:avLst/>
        </a:prstGeom>
        <a:noFill/>
      </xdr:spPr>
    </xdr:pic>
    <xdr:clientData fLocksWithSheet="0"/>
  </xdr:oneCellAnchor>
  <xdr:oneCellAnchor>
    <xdr:from>
      <xdr:col>5</xdr:col>
      <xdr:colOff>0</xdr:colOff>
      <xdr:row>0</xdr:row>
      <xdr:rowOff>0</xdr:rowOff>
    </xdr:from>
    <xdr:ext cx="47625" cy="219075"/>
    <xdr:pic>
      <xdr:nvPicPr>
        <xdr:cNvPr id="261" name="image90.png">
          <a:extLst>
            <a:ext uri="{FF2B5EF4-FFF2-40B4-BE49-F238E27FC236}">
              <a16:creationId xmlns:a16="http://schemas.microsoft.com/office/drawing/2014/main" id="{92D2E415-340D-44F9-87DF-52C162CFA39F}"/>
            </a:ext>
          </a:extLst>
        </xdr:cNvPr>
        <xdr:cNvPicPr preferRelativeResize="0"/>
      </xdr:nvPicPr>
      <xdr:blipFill>
        <a:blip xmlns:r="http://schemas.openxmlformats.org/officeDocument/2006/relationships" r:embed="rId3" cstate="print"/>
        <a:stretch>
          <a:fillRect/>
        </a:stretch>
      </xdr:blipFill>
      <xdr:spPr>
        <a:xfrm>
          <a:off x="10106025" y="3600450"/>
          <a:ext cx="47625" cy="219075"/>
        </a:xfrm>
        <a:prstGeom prst="rect">
          <a:avLst/>
        </a:prstGeom>
        <a:noFill/>
      </xdr:spPr>
    </xdr:pic>
    <xdr:clientData fLocksWithSheet="0"/>
  </xdr:oneCellAnchor>
  <xdr:oneCellAnchor>
    <xdr:from>
      <xdr:col>5</xdr:col>
      <xdr:colOff>0</xdr:colOff>
      <xdr:row>0</xdr:row>
      <xdr:rowOff>0</xdr:rowOff>
    </xdr:from>
    <xdr:ext cx="47625" cy="219075"/>
    <xdr:pic>
      <xdr:nvPicPr>
        <xdr:cNvPr id="262" name="image91.png">
          <a:extLst>
            <a:ext uri="{FF2B5EF4-FFF2-40B4-BE49-F238E27FC236}">
              <a16:creationId xmlns:a16="http://schemas.microsoft.com/office/drawing/2014/main" id="{11664476-D88D-4BFC-A5C0-E92F74C02B61}"/>
            </a:ext>
          </a:extLst>
        </xdr:cNvPr>
        <xdr:cNvPicPr preferRelativeResize="0"/>
      </xdr:nvPicPr>
      <xdr:blipFill>
        <a:blip xmlns:r="http://schemas.openxmlformats.org/officeDocument/2006/relationships" r:embed="rId3" cstate="print"/>
        <a:stretch>
          <a:fillRect/>
        </a:stretch>
      </xdr:blipFill>
      <xdr:spPr>
        <a:xfrm>
          <a:off x="10106025" y="3600450"/>
          <a:ext cx="47625" cy="219075"/>
        </a:xfrm>
        <a:prstGeom prst="rect">
          <a:avLst/>
        </a:prstGeom>
        <a:noFill/>
      </xdr:spPr>
    </xdr:pic>
    <xdr:clientData fLocksWithSheet="0"/>
  </xdr:oneCellAnchor>
  <xdr:oneCellAnchor>
    <xdr:from>
      <xdr:col>5</xdr:col>
      <xdr:colOff>0</xdr:colOff>
      <xdr:row>0</xdr:row>
      <xdr:rowOff>0</xdr:rowOff>
    </xdr:from>
    <xdr:ext cx="47625" cy="200025"/>
    <xdr:pic>
      <xdr:nvPicPr>
        <xdr:cNvPr id="263" name="image92.png">
          <a:extLst>
            <a:ext uri="{FF2B5EF4-FFF2-40B4-BE49-F238E27FC236}">
              <a16:creationId xmlns:a16="http://schemas.microsoft.com/office/drawing/2014/main" id="{F5745D5A-4829-4B75-B98E-B9935A0ACAF1}"/>
            </a:ext>
          </a:extLst>
        </xdr:cNvPr>
        <xdr:cNvPicPr preferRelativeResize="0"/>
      </xdr:nvPicPr>
      <xdr:blipFill>
        <a:blip xmlns:r="http://schemas.openxmlformats.org/officeDocument/2006/relationships" r:embed="rId3" cstate="print"/>
        <a:stretch>
          <a:fillRect/>
        </a:stretch>
      </xdr:blipFill>
      <xdr:spPr>
        <a:xfrm>
          <a:off x="10106025" y="3600450"/>
          <a:ext cx="47625" cy="200025"/>
        </a:xfrm>
        <a:prstGeom prst="rect">
          <a:avLst/>
        </a:prstGeom>
        <a:noFill/>
      </xdr:spPr>
    </xdr:pic>
    <xdr:clientData fLocksWithSheet="0"/>
  </xdr:oneCellAnchor>
  <xdr:oneCellAnchor>
    <xdr:from>
      <xdr:col>5</xdr:col>
      <xdr:colOff>0</xdr:colOff>
      <xdr:row>0</xdr:row>
      <xdr:rowOff>0</xdr:rowOff>
    </xdr:from>
    <xdr:ext cx="47625" cy="219075"/>
    <xdr:pic>
      <xdr:nvPicPr>
        <xdr:cNvPr id="264" name="image93.png">
          <a:extLst>
            <a:ext uri="{FF2B5EF4-FFF2-40B4-BE49-F238E27FC236}">
              <a16:creationId xmlns:a16="http://schemas.microsoft.com/office/drawing/2014/main" id="{1ABAD6B9-5212-40F8-9D7C-BD78DF1DD952}"/>
            </a:ext>
          </a:extLst>
        </xdr:cNvPr>
        <xdr:cNvPicPr preferRelativeResize="0"/>
      </xdr:nvPicPr>
      <xdr:blipFill>
        <a:blip xmlns:r="http://schemas.openxmlformats.org/officeDocument/2006/relationships" r:embed="rId3" cstate="print"/>
        <a:stretch>
          <a:fillRect/>
        </a:stretch>
      </xdr:blipFill>
      <xdr:spPr>
        <a:xfrm>
          <a:off x="10106025" y="3600450"/>
          <a:ext cx="47625" cy="219075"/>
        </a:xfrm>
        <a:prstGeom prst="rect">
          <a:avLst/>
        </a:prstGeom>
        <a:noFill/>
      </xdr:spPr>
    </xdr:pic>
    <xdr:clientData fLocksWithSheet="0"/>
  </xdr:oneCellAnchor>
  <xdr:oneCellAnchor>
    <xdr:from>
      <xdr:col>5</xdr:col>
      <xdr:colOff>0</xdr:colOff>
      <xdr:row>0</xdr:row>
      <xdr:rowOff>0</xdr:rowOff>
    </xdr:from>
    <xdr:ext cx="47625" cy="219075"/>
    <xdr:pic>
      <xdr:nvPicPr>
        <xdr:cNvPr id="265" name="image94.png">
          <a:extLst>
            <a:ext uri="{FF2B5EF4-FFF2-40B4-BE49-F238E27FC236}">
              <a16:creationId xmlns:a16="http://schemas.microsoft.com/office/drawing/2014/main" id="{A296C00A-2D9F-45F9-8B73-EAA3E5993917}"/>
            </a:ext>
          </a:extLst>
        </xdr:cNvPr>
        <xdr:cNvPicPr preferRelativeResize="0"/>
      </xdr:nvPicPr>
      <xdr:blipFill>
        <a:blip xmlns:r="http://schemas.openxmlformats.org/officeDocument/2006/relationships" r:embed="rId3" cstate="print"/>
        <a:stretch>
          <a:fillRect/>
        </a:stretch>
      </xdr:blipFill>
      <xdr:spPr>
        <a:xfrm>
          <a:off x="10106025" y="3600450"/>
          <a:ext cx="47625" cy="219075"/>
        </a:xfrm>
        <a:prstGeom prst="rect">
          <a:avLst/>
        </a:prstGeom>
        <a:noFill/>
      </xdr:spPr>
    </xdr:pic>
    <xdr:clientData fLocksWithSheet="0"/>
  </xdr:oneCellAnchor>
  <xdr:oneCellAnchor>
    <xdr:from>
      <xdr:col>5</xdr:col>
      <xdr:colOff>0</xdr:colOff>
      <xdr:row>0</xdr:row>
      <xdr:rowOff>0</xdr:rowOff>
    </xdr:from>
    <xdr:ext cx="47625" cy="219075"/>
    <xdr:pic>
      <xdr:nvPicPr>
        <xdr:cNvPr id="266" name="image95.png">
          <a:extLst>
            <a:ext uri="{FF2B5EF4-FFF2-40B4-BE49-F238E27FC236}">
              <a16:creationId xmlns:a16="http://schemas.microsoft.com/office/drawing/2014/main" id="{2E2A09B0-3A29-4A66-B2FE-25AA0305EDBB}"/>
            </a:ext>
          </a:extLst>
        </xdr:cNvPr>
        <xdr:cNvPicPr preferRelativeResize="0"/>
      </xdr:nvPicPr>
      <xdr:blipFill>
        <a:blip xmlns:r="http://schemas.openxmlformats.org/officeDocument/2006/relationships" r:embed="rId3" cstate="print"/>
        <a:stretch>
          <a:fillRect/>
        </a:stretch>
      </xdr:blipFill>
      <xdr:spPr>
        <a:xfrm>
          <a:off x="10106025" y="3600450"/>
          <a:ext cx="47625" cy="219075"/>
        </a:xfrm>
        <a:prstGeom prst="rect">
          <a:avLst/>
        </a:prstGeom>
        <a:noFill/>
      </xdr:spPr>
    </xdr:pic>
    <xdr:clientData fLocksWithSheet="0"/>
  </xdr:oneCellAnchor>
  <xdr:oneCellAnchor>
    <xdr:from>
      <xdr:col>5</xdr:col>
      <xdr:colOff>0</xdr:colOff>
      <xdr:row>0</xdr:row>
      <xdr:rowOff>0</xdr:rowOff>
    </xdr:from>
    <xdr:ext cx="47625" cy="219075"/>
    <xdr:pic>
      <xdr:nvPicPr>
        <xdr:cNvPr id="267" name="image96.png">
          <a:extLst>
            <a:ext uri="{FF2B5EF4-FFF2-40B4-BE49-F238E27FC236}">
              <a16:creationId xmlns:a16="http://schemas.microsoft.com/office/drawing/2014/main" id="{90F60706-BC80-41DC-A702-F9F4990BF129}"/>
            </a:ext>
          </a:extLst>
        </xdr:cNvPr>
        <xdr:cNvPicPr preferRelativeResize="0"/>
      </xdr:nvPicPr>
      <xdr:blipFill>
        <a:blip xmlns:r="http://schemas.openxmlformats.org/officeDocument/2006/relationships" r:embed="rId3" cstate="print"/>
        <a:stretch>
          <a:fillRect/>
        </a:stretch>
      </xdr:blipFill>
      <xdr:spPr>
        <a:xfrm>
          <a:off x="10106025" y="3600450"/>
          <a:ext cx="47625" cy="219075"/>
        </a:xfrm>
        <a:prstGeom prst="rect">
          <a:avLst/>
        </a:prstGeom>
        <a:noFill/>
      </xdr:spPr>
    </xdr:pic>
    <xdr:clientData fLocksWithSheet="0"/>
  </xdr:oneCellAnchor>
  <xdr:oneCellAnchor>
    <xdr:from>
      <xdr:col>5</xdr:col>
      <xdr:colOff>0</xdr:colOff>
      <xdr:row>0</xdr:row>
      <xdr:rowOff>0</xdr:rowOff>
    </xdr:from>
    <xdr:ext cx="47625" cy="219075"/>
    <xdr:pic>
      <xdr:nvPicPr>
        <xdr:cNvPr id="268" name="image97.png">
          <a:extLst>
            <a:ext uri="{FF2B5EF4-FFF2-40B4-BE49-F238E27FC236}">
              <a16:creationId xmlns:a16="http://schemas.microsoft.com/office/drawing/2014/main" id="{C5D78FA7-769C-43D8-864C-F45CB7FE4991}"/>
            </a:ext>
          </a:extLst>
        </xdr:cNvPr>
        <xdr:cNvPicPr preferRelativeResize="0"/>
      </xdr:nvPicPr>
      <xdr:blipFill>
        <a:blip xmlns:r="http://schemas.openxmlformats.org/officeDocument/2006/relationships" r:embed="rId3" cstate="print"/>
        <a:stretch>
          <a:fillRect/>
        </a:stretch>
      </xdr:blipFill>
      <xdr:spPr>
        <a:xfrm>
          <a:off x="10106025" y="3600450"/>
          <a:ext cx="47625" cy="219075"/>
        </a:xfrm>
        <a:prstGeom prst="rect">
          <a:avLst/>
        </a:prstGeom>
        <a:noFill/>
      </xdr:spPr>
    </xdr:pic>
    <xdr:clientData fLocksWithSheet="0"/>
  </xdr:oneCellAnchor>
  <xdr:oneCellAnchor>
    <xdr:from>
      <xdr:col>5</xdr:col>
      <xdr:colOff>0</xdr:colOff>
      <xdr:row>0</xdr:row>
      <xdr:rowOff>0</xdr:rowOff>
    </xdr:from>
    <xdr:ext cx="47625" cy="219075"/>
    <xdr:pic>
      <xdr:nvPicPr>
        <xdr:cNvPr id="269" name="image98.png">
          <a:extLst>
            <a:ext uri="{FF2B5EF4-FFF2-40B4-BE49-F238E27FC236}">
              <a16:creationId xmlns:a16="http://schemas.microsoft.com/office/drawing/2014/main" id="{E322BBAC-8CED-4B67-8698-EBC813D27F94}"/>
            </a:ext>
          </a:extLst>
        </xdr:cNvPr>
        <xdr:cNvPicPr preferRelativeResize="0"/>
      </xdr:nvPicPr>
      <xdr:blipFill>
        <a:blip xmlns:r="http://schemas.openxmlformats.org/officeDocument/2006/relationships" r:embed="rId3" cstate="print"/>
        <a:stretch>
          <a:fillRect/>
        </a:stretch>
      </xdr:blipFill>
      <xdr:spPr>
        <a:xfrm>
          <a:off x="10106025" y="3600450"/>
          <a:ext cx="47625" cy="219075"/>
        </a:xfrm>
        <a:prstGeom prst="rect">
          <a:avLst/>
        </a:prstGeom>
        <a:noFill/>
      </xdr:spPr>
    </xdr:pic>
    <xdr:clientData fLocksWithSheet="0"/>
  </xdr:oneCellAnchor>
  <xdr:oneCellAnchor>
    <xdr:from>
      <xdr:col>5</xdr:col>
      <xdr:colOff>0</xdr:colOff>
      <xdr:row>0</xdr:row>
      <xdr:rowOff>0</xdr:rowOff>
    </xdr:from>
    <xdr:ext cx="47625" cy="219075"/>
    <xdr:pic>
      <xdr:nvPicPr>
        <xdr:cNvPr id="270" name="image99.png">
          <a:extLst>
            <a:ext uri="{FF2B5EF4-FFF2-40B4-BE49-F238E27FC236}">
              <a16:creationId xmlns:a16="http://schemas.microsoft.com/office/drawing/2014/main" id="{46999AC6-F807-4EBA-A791-1A3104691304}"/>
            </a:ext>
          </a:extLst>
        </xdr:cNvPr>
        <xdr:cNvPicPr preferRelativeResize="0"/>
      </xdr:nvPicPr>
      <xdr:blipFill>
        <a:blip xmlns:r="http://schemas.openxmlformats.org/officeDocument/2006/relationships" r:embed="rId3" cstate="print"/>
        <a:stretch>
          <a:fillRect/>
        </a:stretch>
      </xdr:blipFill>
      <xdr:spPr>
        <a:xfrm>
          <a:off x="10106025" y="3600450"/>
          <a:ext cx="47625" cy="219075"/>
        </a:xfrm>
        <a:prstGeom prst="rect">
          <a:avLst/>
        </a:prstGeom>
        <a:noFill/>
      </xdr:spPr>
    </xdr:pic>
    <xdr:clientData fLocksWithSheet="0"/>
  </xdr:oneCellAnchor>
  <xdr:oneCellAnchor>
    <xdr:from>
      <xdr:col>5</xdr:col>
      <xdr:colOff>0</xdr:colOff>
      <xdr:row>0</xdr:row>
      <xdr:rowOff>0</xdr:rowOff>
    </xdr:from>
    <xdr:ext cx="47625" cy="219075"/>
    <xdr:pic>
      <xdr:nvPicPr>
        <xdr:cNvPr id="271" name="image100.png">
          <a:extLst>
            <a:ext uri="{FF2B5EF4-FFF2-40B4-BE49-F238E27FC236}">
              <a16:creationId xmlns:a16="http://schemas.microsoft.com/office/drawing/2014/main" id="{082A3AD1-DA19-4E34-8D6D-61544A4D171E}"/>
            </a:ext>
          </a:extLst>
        </xdr:cNvPr>
        <xdr:cNvPicPr preferRelativeResize="0"/>
      </xdr:nvPicPr>
      <xdr:blipFill>
        <a:blip xmlns:r="http://schemas.openxmlformats.org/officeDocument/2006/relationships" r:embed="rId3" cstate="print"/>
        <a:stretch>
          <a:fillRect/>
        </a:stretch>
      </xdr:blipFill>
      <xdr:spPr>
        <a:xfrm>
          <a:off x="10106025" y="3600450"/>
          <a:ext cx="47625" cy="219075"/>
        </a:xfrm>
        <a:prstGeom prst="rect">
          <a:avLst/>
        </a:prstGeom>
        <a:noFill/>
      </xdr:spPr>
    </xdr:pic>
    <xdr:clientData fLocksWithSheet="0"/>
  </xdr:oneCellAnchor>
  <xdr:oneCellAnchor>
    <xdr:from>
      <xdr:col>5</xdr:col>
      <xdr:colOff>0</xdr:colOff>
      <xdr:row>0</xdr:row>
      <xdr:rowOff>0</xdr:rowOff>
    </xdr:from>
    <xdr:ext cx="47625" cy="276225"/>
    <xdr:pic>
      <xdr:nvPicPr>
        <xdr:cNvPr id="272" name="image101.png">
          <a:extLst>
            <a:ext uri="{FF2B5EF4-FFF2-40B4-BE49-F238E27FC236}">
              <a16:creationId xmlns:a16="http://schemas.microsoft.com/office/drawing/2014/main" id="{370B0B94-C9A3-479F-B97F-75DBFC79BAB6}"/>
            </a:ext>
          </a:extLst>
        </xdr:cNvPr>
        <xdr:cNvPicPr preferRelativeResize="0"/>
      </xdr:nvPicPr>
      <xdr:blipFill>
        <a:blip xmlns:r="http://schemas.openxmlformats.org/officeDocument/2006/relationships" r:embed="rId3" cstate="print"/>
        <a:stretch>
          <a:fillRect/>
        </a:stretch>
      </xdr:blipFill>
      <xdr:spPr>
        <a:xfrm>
          <a:off x="10106025" y="3600450"/>
          <a:ext cx="47625" cy="276225"/>
        </a:xfrm>
        <a:prstGeom prst="rect">
          <a:avLst/>
        </a:prstGeom>
        <a:noFill/>
      </xdr:spPr>
    </xdr:pic>
    <xdr:clientData fLocksWithSheet="0"/>
  </xdr:oneCellAnchor>
  <xdr:oneCellAnchor>
    <xdr:from>
      <xdr:col>5</xdr:col>
      <xdr:colOff>0</xdr:colOff>
      <xdr:row>0</xdr:row>
      <xdr:rowOff>0</xdr:rowOff>
    </xdr:from>
    <xdr:ext cx="47625" cy="190500"/>
    <xdr:pic>
      <xdr:nvPicPr>
        <xdr:cNvPr id="273" name="image102.png">
          <a:extLst>
            <a:ext uri="{FF2B5EF4-FFF2-40B4-BE49-F238E27FC236}">
              <a16:creationId xmlns:a16="http://schemas.microsoft.com/office/drawing/2014/main" id="{8D308963-E1A7-4C0B-BE9E-FBE2DCC85AFD}"/>
            </a:ext>
          </a:extLst>
        </xdr:cNvPr>
        <xdr:cNvPicPr preferRelativeResize="0"/>
      </xdr:nvPicPr>
      <xdr:blipFill>
        <a:blip xmlns:r="http://schemas.openxmlformats.org/officeDocument/2006/relationships" r:embed="rId3" cstate="print"/>
        <a:stretch>
          <a:fillRect/>
        </a:stretch>
      </xdr:blipFill>
      <xdr:spPr>
        <a:xfrm>
          <a:off x="10106025" y="3600450"/>
          <a:ext cx="47625" cy="190500"/>
        </a:xfrm>
        <a:prstGeom prst="rect">
          <a:avLst/>
        </a:prstGeom>
        <a:noFill/>
      </xdr:spPr>
    </xdr:pic>
    <xdr:clientData fLocksWithSheet="0"/>
  </xdr:oneCellAnchor>
  <xdr:oneCellAnchor>
    <xdr:from>
      <xdr:col>5</xdr:col>
      <xdr:colOff>0</xdr:colOff>
      <xdr:row>0</xdr:row>
      <xdr:rowOff>0</xdr:rowOff>
    </xdr:from>
    <xdr:ext cx="47625" cy="47625"/>
    <xdr:pic>
      <xdr:nvPicPr>
        <xdr:cNvPr id="274" name="image103.png">
          <a:extLst>
            <a:ext uri="{FF2B5EF4-FFF2-40B4-BE49-F238E27FC236}">
              <a16:creationId xmlns:a16="http://schemas.microsoft.com/office/drawing/2014/main" id="{C90E0A54-6D22-4BD1-B6D4-21B581ED3956}"/>
            </a:ext>
          </a:extLst>
        </xdr:cNvPr>
        <xdr:cNvPicPr preferRelativeResize="0"/>
      </xdr:nvPicPr>
      <xdr:blipFill>
        <a:blip xmlns:r="http://schemas.openxmlformats.org/officeDocument/2006/relationships" r:embed="rId3" cstate="print"/>
        <a:stretch>
          <a:fillRect/>
        </a:stretch>
      </xdr:blipFill>
      <xdr:spPr>
        <a:xfrm>
          <a:off x="10106025" y="3600450"/>
          <a:ext cx="47625" cy="47625"/>
        </a:xfrm>
        <a:prstGeom prst="rect">
          <a:avLst/>
        </a:prstGeom>
        <a:noFill/>
      </xdr:spPr>
    </xdr:pic>
    <xdr:clientData fLocksWithSheet="0"/>
  </xdr:oneCellAnchor>
  <xdr:oneCellAnchor>
    <xdr:from>
      <xdr:col>5</xdr:col>
      <xdr:colOff>0</xdr:colOff>
      <xdr:row>0</xdr:row>
      <xdr:rowOff>0</xdr:rowOff>
    </xdr:from>
    <xdr:ext cx="47625" cy="190500"/>
    <xdr:pic>
      <xdr:nvPicPr>
        <xdr:cNvPr id="275" name="image104.png">
          <a:extLst>
            <a:ext uri="{FF2B5EF4-FFF2-40B4-BE49-F238E27FC236}">
              <a16:creationId xmlns:a16="http://schemas.microsoft.com/office/drawing/2014/main" id="{DEE848FF-BCDB-47EC-A742-774D8CCA3BF4}"/>
            </a:ext>
          </a:extLst>
        </xdr:cNvPr>
        <xdr:cNvPicPr preferRelativeResize="0"/>
      </xdr:nvPicPr>
      <xdr:blipFill>
        <a:blip xmlns:r="http://schemas.openxmlformats.org/officeDocument/2006/relationships" r:embed="rId3" cstate="print"/>
        <a:stretch>
          <a:fillRect/>
        </a:stretch>
      </xdr:blipFill>
      <xdr:spPr>
        <a:xfrm>
          <a:off x="10106025" y="3600450"/>
          <a:ext cx="47625" cy="190500"/>
        </a:xfrm>
        <a:prstGeom prst="rect">
          <a:avLst/>
        </a:prstGeom>
        <a:noFill/>
      </xdr:spPr>
    </xdr:pic>
    <xdr:clientData fLocksWithSheet="0"/>
  </xdr:oneCellAnchor>
  <xdr:oneCellAnchor>
    <xdr:from>
      <xdr:col>5</xdr:col>
      <xdr:colOff>0</xdr:colOff>
      <xdr:row>0</xdr:row>
      <xdr:rowOff>0</xdr:rowOff>
    </xdr:from>
    <xdr:ext cx="47625" cy="47625"/>
    <xdr:pic>
      <xdr:nvPicPr>
        <xdr:cNvPr id="276" name="image105.png">
          <a:extLst>
            <a:ext uri="{FF2B5EF4-FFF2-40B4-BE49-F238E27FC236}">
              <a16:creationId xmlns:a16="http://schemas.microsoft.com/office/drawing/2014/main" id="{A89C7D04-2CC4-4EE4-8668-A96420755D33}"/>
            </a:ext>
          </a:extLst>
        </xdr:cNvPr>
        <xdr:cNvPicPr preferRelativeResize="0"/>
      </xdr:nvPicPr>
      <xdr:blipFill>
        <a:blip xmlns:r="http://schemas.openxmlformats.org/officeDocument/2006/relationships" r:embed="rId3" cstate="print"/>
        <a:stretch>
          <a:fillRect/>
        </a:stretch>
      </xdr:blipFill>
      <xdr:spPr>
        <a:xfrm>
          <a:off x="10106025" y="3600450"/>
          <a:ext cx="47625" cy="47625"/>
        </a:xfrm>
        <a:prstGeom prst="rect">
          <a:avLst/>
        </a:prstGeom>
        <a:noFill/>
      </xdr:spPr>
    </xdr:pic>
    <xdr:clientData fLocksWithSheet="0"/>
  </xdr:oneCellAnchor>
  <xdr:oneCellAnchor>
    <xdr:from>
      <xdr:col>5</xdr:col>
      <xdr:colOff>0</xdr:colOff>
      <xdr:row>0</xdr:row>
      <xdr:rowOff>0</xdr:rowOff>
    </xdr:from>
    <xdr:ext cx="47625" cy="190500"/>
    <xdr:pic>
      <xdr:nvPicPr>
        <xdr:cNvPr id="277" name="image106.png">
          <a:extLst>
            <a:ext uri="{FF2B5EF4-FFF2-40B4-BE49-F238E27FC236}">
              <a16:creationId xmlns:a16="http://schemas.microsoft.com/office/drawing/2014/main" id="{196303B9-0C1F-469D-8E2C-686887081FE3}"/>
            </a:ext>
          </a:extLst>
        </xdr:cNvPr>
        <xdr:cNvPicPr preferRelativeResize="0"/>
      </xdr:nvPicPr>
      <xdr:blipFill>
        <a:blip xmlns:r="http://schemas.openxmlformats.org/officeDocument/2006/relationships" r:embed="rId3" cstate="print"/>
        <a:stretch>
          <a:fillRect/>
        </a:stretch>
      </xdr:blipFill>
      <xdr:spPr>
        <a:xfrm>
          <a:off x="10106025" y="3600450"/>
          <a:ext cx="47625" cy="190500"/>
        </a:xfrm>
        <a:prstGeom prst="rect">
          <a:avLst/>
        </a:prstGeom>
        <a:noFill/>
      </xdr:spPr>
    </xdr:pic>
    <xdr:clientData fLocksWithSheet="0"/>
  </xdr:oneCellAnchor>
  <xdr:oneCellAnchor>
    <xdr:from>
      <xdr:col>5</xdr:col>
      <xdr:colOff>0</xdr:colOff>
      <xdr:row>0</xdr:row>
      <xdr:rowOff>0</xdr:rowOff>
    </xdr:from>
    <xdr:ext cx="47625" cy="47625"/>
    <xdr:pic>
      <xdr:nvPicPr>
        <xdr:cNvPr id="278" name="image107.png">
          <a:extLst>
            <a:ext uri="{FF2B5EF4-FFF2-40B4-BE49-F238E27FC236}">
              <a16:creationId xmlns:a16="http://schemas.microsoft.com/office/drawing/2014/main" id="{4A44BCB0-DB76-49D8-B224-287DFE2F2EBC}"/>
            </a:ext>
          </a:extLst>
        </xdr:cNvPr>
        <xdr:cNvPicPr preferRelativeResize="0"/>
      </xdr:nvPicPr>
      <xdr:blipFill>
        <a:blip xmlns:r="http://schemas.openxmlformats.org/officeDocument/2006/relationships" r:embed="rId3" cstate="print"/>
        <a:stretch>
          <a:fillRect/>
        </a:stretch>
      </xdr:blipFill>
      <xdr:spPr>
        <a:xfrm>
          <a:off x="10106025" y="3600450"/>
          <a:ext cx="47625" cy="47625"/>
        </a:xfrm>
        <a:prstGeom prst="rect">
          <a:avLst/>
        </a:prstGeom>
        <a:noFill/>
      </xdr:spPr>
    </xdr:pic>
    <xdr:clientData fLocksWithSheet="0"/>
  </xdr:oneCellAnchor>
  <xdr:oneCellAnchor>
    <xdr:from>
      <xdr:col>5</xdr:col>
      <xdr:colOff>0</xdr:colOff>
      <xdr:row>0</xdr:row>
      <xdr:rowOff>0</xdr:rowOff>
    </xdr:from>
    <xdr:ext cx="47625" cy="238125"/>
    <xdr:pic>
      <xdr:nvPicPr>
        <xdr:cNvPr id="279" name="image108.png">
          <a:extLst>
            <a:ext uri="{FF2B5EF4-FFF2-40B4-BE49-F238E27FC236}">
              <a16:creationId xmlns:a16="http://schemas.microsoft.com/office/drawing/2014/main" id="{3972FF0B-B36C-4498-93E1-28417AFEC152}"/>
            </a:ext>
          </a:extLst>
        </xdr:cNvPr>
        <xdr:cNvPicPr preferRelativeResize="0"/>
      </xdr:nvPicPr>
      <xdr:blipFill>
        <a:blip xmlns:r="http://schemas.openxmlformats.org/officeDocument/2006/relationships" r:embed="rId3" cstate="print"/>
        <a:stretch>
          <a:fillRect/>
        </a:stretch>
      </xdr:blipFill>
      <xdr:spPr>
        <a:xfrm>
          <a:off x="10106025" y="3600450"/>
          <a:ext cx="47625" cy="238125"/>
        </a:xfrm>
        <a:prstGeom prst="rect">
          <a:avLst/>
        </a:prstGeom>
        <a:noFill/>
      </xdr:spPr>
    </xdr:pic>
    <xdr:clientData fLocksWithSheet="0"/>
  </xdr:oneCellAnchor>
  <xdr:oneCellAnchor>
    <xdr:from>
      <xdr:col>5</xdr:col>
      <xdr:colOff>0</xdr:colOff>
      <xdr:row>0</xdr:row>
      <xdr:rowOff>0</xdr:rowOff>
    </xdr:from>
    <xdr:ext cx="47625" cy="47625"/>
    <xdr:pic>
      <xdr:nvPicPr>
        <xdr:cNvPr id="280" name="image109.png">
          <a:extLst>
            <a:ext uri="{FF2B5EF4-FFF2-40B4-BE49-F238E27FC236}">
              <a16:creationId xmlns:a16="http://schemas.microsoft.com/office/drawing/2014/main" id="{6110B401-3E13-476C-B12A-ABEE5E66E56A}"/>
            </a:ext>
          </a:extLst>
        </xdr:cNvPr>
        <xdr:cNvPicPr preferRelativeResize="0"/>
      </xdr:nvPicPr>
      <xdr:blipFill>
        <a:blip xmlns:r="http://schemas.openxmlformats.org/officeDocument/2006/relationships" r:embed="rId3" cstate="print"/>
        <a:stretch>
          <a:fillRect/>
        </a:stretch>
      </xdr:blipFill>
      <xdr:spPr>
        <a:xfrm>
          <a:off x="10106025" y="3600450"/>
          <a:ext cx="47625" cy="47625"/>
        </a:xfrm>
        <a:prstGeom prst="rect">
          <a:avLst/>
        </a:prstGeom>
        <a:noFill/>
      </xdr:spPr>
    </xdr:pic>
    <xdr:clientData fLocksWithSheet="0"/>
  </xdr:oneCellAnchor>
  <xdr:oneCellAnchor>
    <xdr:from>
      <xdr:col>5</xdr:col>
      <xdr:colOff>0</xdr:colOff>
      <xdr:row>0</xdr:row>
      <xdr:rowOff>0</xdr:rowOff>
    </xdr:from>
    <xdr:ext cx="47625" cy="190500"/>
    <xdr:pic>
      <xdr:nvPicPr>
        <xdr:cNvPr id="281" name="image110.png">
          <a:extLst>
            <a:ext uri="{FF2B5EF4-FFF2-40B4-BE49-F238E27FC236}">
              <a16:creationId xmlns:a16="http://schemas.microsoft.com/office/drawing/2014/main" id="{D82A42B3-3F2F-460C-9009-B2903C19C11F}"/>
            </a:ext>
          </a:extLst>
        </xdr:cNvPr>
        <xdr:cNvPicPr preferRelativeResize="0"/>
      </xdr:nvPicPr>
      <xdr:blipFill>
        <a:blip xmlns:r="http://schemas.openxmlformats.org/officeDocument/2006/relationships" r:embed="rId3" cstate="print"/>
        <a:stretch>
          <a:fillRect/>
        </a:stretch>
      </xdr:blipFill>
      <xdr:spPr>
        <a:xfrm>
          <a:off x="10106025" y="3600450"/>
          <a:ext cx="47625" cy="190500"/>
        </a:xfrm>
        <a:prstGeom prst="rect">
          <a:avLst/>
        </a:prstGeom>
        <a:noFill/>
      </xdr:spPr>
    </xdr:pic>
    <xdr:clientData fLocksWithSheet="0"/>
  </xdr:oneCellAnchor>
  <xdr:oneCellAnchor>
    <xdr:from>
      <xdr:col>5</xdr:col>
      <xdr:colOff>0</xdr:colOff>
      <xdr:row>0</xdr:row>
      <xdr:rowOff>0</xdr:rowOff>
    </xdr:from>
    <xdr:ext cx="47625" cy="47625"/>
    <xdr:pic>
      <xdr:nvPicPr>
        <xdr:cNvPr id="282" name="image111.png">
          <a:extLst>
            <a:ext uri="{FF2B5EF4-FFF2-40B4-BE49-F238E27FC236}">
              <a16:creationId xmlns:a16="http://schemas.microsoft.com/office/drawing/2014/main" id="{03E46C03-AF26-4396-8FCB-E857FF3FEC14}"/>
            </a:ext>
          </a:extLst>
        </xdr:cNvPr>
        <xdr:cNvPicPr preferRelativeResize="0"/>
      </xdr:nvPicPr>
      <xdr:blipFill>
        <a:blip xmlns:r="http://schemas.openxmlformats.org/officeDocument/2006/relationships" r:embed="rId3" cstate="print"/>
        <a:stretch>
          <a:fillRect/>
        </a:stretch>
      </xdr:blipFill>
      <xdr:spPr>
        <a:xfrm>
          <a:off x="10106025" y="3600450"/>
          <a:ext cx="47625" cy="47625"/>
        </a:xfrm>
        <a:prstGeom prst="rect">
          <a:avLst/>
        </a:prstGeom>
        <a:noFill/>
      </xdr:spPr>
    </xdr:pic>
    <xdr:clientData fLocksWithSheet="0"/>
  </xdr:oneCellAnchor>
  <xdr:oneCellAnchor>
    <xdr:from>
      <xdr:col>5</xdr:col>
      <xdr:colOff>0</xdr:colOff>
      <xdr:row>0</xdr:row>
      <xdr:rowOff>0</xdr:rowOff>
    </xdr:from>
    <xdr:ext cx="47625" cy="190500"/>
    <xdr:pic>
      <xdr:nvPicPr>
        <xdr:cNvPr id="283" name="image112.png">
          <a:extLst>
            <a:ext uri="{FF2B5EF4-FFF2-40B4-BE49-F238E27FC236}">
              <a16:creationId xmlns:a16="http://schemas.microsoft.com/office/drawing/2014/main" id="{9B369088-5748-4E57-9180-474094D564F9}"/>
            </a:ext>
          </a:extLst>
        </xdr:cNvPr>
        <xdr:cNvPicPr preferRelativeResize="0"/>
      </xdr:nvPicPr>
      <xdr:blipFill>
        <a:blip xmlns:r="http://schemas.openxmlformats.org/officeDocument/2006/relationships" r:embed="rId3" cstate="print"/>
        <a:stretch>
          <a:fillRect/>
        </a:stretch>
      </xdr:blipFill>
      <xdr:spPr>
        <a:xfrm>
          <a:off x="10106025" y="3600450"/>
          <a:ext cx="47625" cy="190500"/>
        </a:xfrm>
        <a:prstGeom prst="rect">
          <a:avLst/>
        </a:prstGeom>
        <a:noFill/>
      </xdr:spPr>
    </xdr:pic>
    <xdr:clientData fLocksWithSheet="0"/>
  </xdr:oneCellAnchor>
  <xdr:oneCellAnchor>
    <xdr:from>
      <xdr:col>5</xdr:col>
      <xdr:colOff>0</xdr:colOff>
      <xdr:row>0</xdr:row>
      <xdr:rowOff>0</xdr:rowOff>
    </xdr:from>
    <xdr:ext cx="47625" cy="47625"/>
    <xdr:pic>
      <xdr:nvPicPr>
        <xdr:cNvPr id="284" name="image113.png">
          <a:extLst>
            <a:ext uri="{FF2B5EF4-FFF2-40B4-BE49-F238E27FC236}">
              <a16:creationId xmlns:a16="http://schemas.microsoft.com/office/drawing/2014/main" id="{4A09008C-9F78-4064-BCA0-5F1A2C2EAB0D}"/>
            </a:ext>
          </a:extLst>
        </xdr:cNvPr>
        <xdr:cNvPicPr preferRelativeResize="0"/>
      </xdr:nvPicPr>
      <xdr:blipFill>
        <a:blip xmlns:r="http://schemas.openxmlformats.org/officeDocument/2006/relationships" r:embed="rId3" cstate="print"/>
        <a:stretch>
          <a:fillRect/>
        </a:stretch>
      </xdr:blipFill>
      <xdr:spPr>
        <a:xfrm>
          <a:off x="10106025" y="3600450"/>
          <a:ext cx="47625" cy="47625"/>
        </a:xfrm>
        <a:prstGeom prst="rect">
          <a:avLst/>
        </a:prstGeom>
        <a:noFill/>
      </xdr:spPr>
    </xdr:pic>
    <xdr:clientData fLocksWithSheet="0"/>
  </xdr:oneCellAnchor>
  <xdr:oneCellAnchor>
    <xdr:from>
      <xdr:col>5</xdr:col>
      <xdr:colOff>0</xdr:colOff>
      <xdr:row>0</xdr:row>
      <xdr:rowOff>0</xdr:rowOff>
    </xdr:from>
    <xdr:ext cx="47625" cy="180975"/>
    <xdr:pic>
      <xdr:nvPicPr>
        <xdr:cNvPr id="285" name="image114.png">
          <a:extLst>
            <a:ext uri="{FF2B5EF4-FFF2-40B4-BE49-F238E27FC236}">
              <a16:creationId xmlns:a16="http://schemas.microsoft.com/office/drawing/2014/main" id="{E0DB54B0-5930-4C8C-AF52-D2038328EEC2}"/>
            </a:ext>
          </a:extLst>
        </xdr:cNvPr>
        <xdr:cNvPicPr preferRelativeResize="0"/>
      </xdr:nvPicPr>
      <xdr:blipFill>
        <a:blip xmlns:r="http://schemas.openxmlformats.org/officeDocument/2006/relationships" r:embed="rId3" cstate="print"/>
        <a:stretch>
          <a:fillRect/>
        </a:stretch>
      </xdr:blipFill>
      <xdr:spPr>
        <a:xfrm>
          <a:off x="10106025" y="3600450"/>
          <a:ext cx="47625" cy="180975"/>
        </a:xfrm>
        <a:prstGeom prst="rect">
          <a:avLst/>
        </a:prstGeom>
        <a:noFill/>
      </xdr:spPr>
    </xdr:pic>
    <xdr:clientData fLocksWithSheet="0"/>
  </xdr:oneCellAnchor>
  <xdr:oneCellAnchor>
    <xdr:from>
      <xdr:col>5</xdr:col>
      <xdr:colOff>0</xdr:colOff>
      <xdr:row>0</xdr:row>
      <xdr:rowOff>0</xdr:rowOff>
    </xdr:from>
    <xdr:ext cx="47625" cy="190500"/>
    <xdr:pic>
      <xdr:nvPicPr>
        <xdr:cNvPr id="286" name="image115.png">
          <a:extLst>
            <a:ext uri="{FF2B5EF4-FFF2-40B4-BE49-F238E27FC236}">
              <a16:creationId xmlns:a16="http://schemas.microsoft.com/office/drawing/2014/main" id="{21318F2D-1724-4B5C-AC47-253095242651}"/>
            </a:ext>
          </a:extLst>
        </xdr:cNvPr>
        <xdr:cNvPicPr preferRelativeResize="0"/>
      </xdr:nvPicPr>
      <xdr:blipFill>
        <a:blip xmlns:r="http://schemas.openxmlformats.org/officeDocument/2006/relationships" r:embed="rId3" cstate="print"/>
        <a:stretch>
          <a:fillRect/>
        </a:stretch>
      </xdr:blipFill>
      <xdr:spPr>
        <a:xfrm>
          <a:off x="10106025" y="3600450"/>
          <a:ext cx="47625" cy="190500"/>
        </a:xfrm>
        <a:prstGeom prst="rect">
          <a:avLst/>
        </a:prstGeom>
        <a:noFill/>
      </xdr:spPr>
    </xdr:pic>
    <xdr:clientData fLocksWithSheet="0"/>
  </xdr:oneCellAnchor>
  <xdr:oneCellAnchor>
    <xdr:from>
      <xdr:col>5</xdr:col>
      <xdr:colOff>0</xdr:colOff>
      <xdr:row>0</xdr:row>
      <xdr:rowOff>0</xdr:rowOff>
    </xdr:from>
    <xdr:ext cx="47625" cy="47625"/>
    <xdr:pic>
      <xdr:nvPicPr>
        <xdr:cNvPr id="287" name="image116.png">
          <a:extLst>
            <a:ext uri="{FF2B5EF4-FFF2-40B4-BE49-F238E27FC236}">
              <a16:creationId xmlns:a16="http://schemas.microsoft.com/office/drawing/2014/main" id="{8789232C-2EBD-497E-8382-B861AE3F3231}"/>
            </a:ext>
          </a:extLst>
        </xdr:cNvPr>
        <xdr:cNvPicPr preferRelativeResize="0"/>
      </xdr:nvPicPr>
      <xdr:blipFill>
        <a:blip xmlns:r="http://schemas.openxmlformats.org/officeDocument/2006/relationships" r:embed="rId3" cstate="print"/>
        <a:stretch>
          <a:fillRect/>
        </a:stretch>
      </xdr:blipFill>
      <xdr:spPr>
        <a:xfrm>
          <a:off x="10106025" y="3600450"/>
          <a:ext cx="47625" cy="47625"/>
        </a:xfrm>
        <a:prstGeom prst="rect">
          <a:avLst/>
        </a:prstGeom>
        <a:noFill/>
      </xdr:spPr>
    </xdr:pic>
    <xdr:clientData fLocksWithSheet="0"/>
  </xdr:oneCellAnchor>
  <xdr:oneCellAnchor>
    <xdr:from>
      <xdr:col>5</xdr:col>
      <xdr:colOff>0</xdr:colOff>
      <xdr:row>0</xdr:row>
      <xdr:rowOff>0</xdr:rowOff>
    </xdr:from>
    <xdr:ext cx="47625" cy="190500"/>
    <xdr:pic>
      <xdr:nvPicPr>
        <xdr:cNvPr id="288" name="image117.png">
          <a:extLst>
            <a:ext uri="{FF2B5EF4-FFF2-40B4-BE49-F238E27FC236}">
              <a16:creationId xmlns:a16="http://schemas.microsoft.com/office/drawing/2014/main" id="{809F7243-1F6E-4F4E-ABC9-C5E4E10E8A2B}"/>
            </a:ext>
          </a:extLst>
        </xdr:cNvPr>
        <xdr:cNvPicPr preferRelativeResize="0"/>
      </xdr:nvPicPr>
      <xdr:blipFill>
        <a:blip xmlns:r="http://schemas.openxmlformats.org/officeDocument/2006/relationships" r:embed="rId3" cstate="print"/>
        <a:stretch>
          <a:fillRect/>
        </a:stretch>
      </xdr:blipFill>
      <xdr:spPr>
        <a:xfrm>
          <a:off x="10106025" y="3600450"/>
          <a:ext cx="47625" cy="190500"/>
        </a:xfrm>
        <a:prstGeom prst="rect">
          <a:avLst/>
        </a:prstGeom>
        <a:noFill/>
      </xdr:spPr>
    </xdr:pic>
    <xdr:clientData fLocksWithSheet="0"/>
  </xdr:oneCellAnchor>
  <xdr:oneCellAnchor>
    <xdr:from>
      <xdr:col>5</xdr:col>
      <xdr:colOff>0</xdr:colOff>
      <xdr:row>0</xdr:row>
      <xdr:rowOff>0</xdr:rowOff>
    </xdr:from>
    <xdr:ext cx="47625" cy="190500"/>
    <xdr:pic>
      <xdr:nvPicPr>
        <xdr:cNvPr id="289" name="image118.png">
          <a:extLst>
            <a:ext uri="{FF2B5EF4-FFF2-40B4-BE49-F238E27FC236}">
              <a16:creationId xmlns:a16="http://schemas.microsoft.com/office/drawing/2014/main" id="{6BE49253-9ADB-494A-BDD0-9F644D04A6F9}"/>
            </a:ext>
          </a:extLst>
        </xdr:cNvPr>
        <xdr:cNvPicPr preferRelativeResize="0"/>
      </xdr:nvPicPr>
      <xdr:blipFill>
        <a:blip xmlns:r="http://schemas.openxmlformats.org/officeDocument/2006/relationships" r:embed="rId3" cstate="print"/>
        <a:stretch>
          <a:fillRect/>
        </a:stretch>
      </xdr:blipFill>
      <xdr:spPr>
        <a:xfrm>
          <a:off x="10106025" y="3600450"/>
          <a:ext cx="47625" cy="190500"/>
        </a:xfrm>
        <a:prstGeom prst="rect">
          <a:avLst/>
        </a:prstGeom>
        <a:noFill/>
      </xdr:spPr>
    </xdr:pic>
    <xdr:clientData fLocksWithSheet="0"/>
  </xdr:oneCellAnchor>
  <xdr:oneCellAnchor>
    <xdr:from>
      <xdr:col>5</xdr:col>
      <xdr:colOff>0</xdr:colOff>
      <xdr:row>0</xdr:row>
      <xdr:rowOff>0</xdr:rowOff>
    </xdr:from>
    <xdr:ext cx="47625" cy="47625"/>
    <xdr:pic>
      <xdr:nvPicPr>
        <xdr:cNvPr id="290" name="image119.png">
          <a:extLst>
            <a:ext uri="{FF2B5EF4-FFF2-40B4-BE49-F238E27FC236}">
              <a16:creationId xmlns:a16="http://schemas.microsoft.com/office/drawing/2014/main" id="{D93813F5-EC2B-4A95-BCDB-68B7D26E5856}"/>
            </a:ext>
          </a:extLst>
        </xdr:cNvPr>
        <xdr:cNvPicPr preferRelativeResize="0"/>
      </xdr:nvPicPr>
      <xdr:blipFill>
        <a:blip xmlns:r="http://schemas.openxmlformats.org/officeDocument/2006/relationships" r:embed="rId3" cstate="print"/>
        <a:stretch>
          <a:fillRect/>
        </a:stretch>
      </xdr:blipFill>
      <xdr:spPr>
        <a:xfrm>
          <a:off x="10106025" y="3600450"/>
          <a:ext cx="47625" cy="47625"/>
        </a:xfrm>
        <a:prstGeom prst="rect">
          <a:avLst/>
        </a:prstGeom>
        <a:noFill/>
      </xdr:spPr>
    </xdr:pic>
    <xdr:clientData fLocksWithSheet="0"/>
  </xdr:oneCellAnchor>
  <xdr:oneCellAnchor>
    <xdr:from>
      <xdr:col>5</xdr:col>
      <xdr:colOff>0</xdr:colOff>
      <xdr:row>0</xdr:row>
      <xdr:rowOff>0</xdr:rowOff>
    </xdr:from>
    <xdr:ext cx="47625" cy="190500"/>
    <xdr:pic>
      <xdr:nvPicPr>
        <xdr:cNvPr id="291" name="image120.png">
          <a:extLst>
            <a:ext uri="{FF2B5EF4-FFF2-40B4-BE49-F238E27FC236}">
              <a16:creationId xmlns:a16="http://schemas.microsoft.com/office/drawing/2014/main" id="{447E22BB-D8F2-49E7-AA6F-2CB80D763652}"/>
            </a:ext>
          </a:extLst>
        </xdr:cNvPr>
        <xdr:cNvPicPr preferRelativeResize="0"/>
      </xdr:nvPicPr>
      <xdr:blipFill>
        <a:blip xmlns:r="http://schemas.openxmlformats.org/officeDocument/2006/relationships" r:embed="rId3" cstate="print"/>
        <a:stretch>
          <a:fillRect/>
        </a:stretch>
      </xdr:blipFill>
      <xdr:spPr>
        <a:xfrm>
          <a:off x="10106025" y="3600450"/>
          <a:ext cx="47625" cy="190500"/>
        </a:xfrm>
        <a:prstGeom prst="rect">
          <a:avLst/>
        </a:prstGeom>
        <a:noFill/>
      </xdr:spPr>
    </xdr:pic>
    <xdr:clientData fLocksWithSheet="0"/>
  </xdr:oneCellAnchor>
  <xdr:oneCellAnchor>
    <xdr:from>
      <xdr:col>5</xdr:col>
      <xdr:colOff>0</xdr:colOff>
      <xdr:row>0</xdr:row>
      <xdr:rowOff>0</xdr:rowOff>
    </xdr:from>
    <xdr:ext cx="47625" cy="47625"/>
    <xdr:pic>
      <xdr:nvPicPr>
        <xdr:cNvPr id="292" name="image121.png">
          <a:extLst>
            <a:ext uri="{FF2B5EF4-FFF2-40B4-BE49-F238E27FC236}">
              <a16:creationId xmlns:a16="http://schemas.microsoft.com/office/drawing/2014/main" id="{93019675-629B-4CA0-9A32-E2B4F9CCF913}"/>
            </a:ext>
          </a:extLst>
        </xdr:cNvPr>
        <xdr:cNvPicPr preferRelativeResize="0"/>
      </xdr:nvPicPr>
      <xdr:blipFill>
        <a:blip xmlns:r="http://schemas.openxmlformats.org/officeDocument/2006/relationships" r:embed="rId3" cstate="print"/>
        <a:stretch>
          <a:fillRect/>
        </a:stretch>
      </xdr:blipFill>
      <xdr:spPr>
        <a:xfrm>
          <a:off x="10106025" y="3600450"/>
          <a:ext cx="47625" cy="47625"/>
        </a:xfrm>
        <a:prstGeom prst="rect">
          <a:avLst/>
        </a:prstGeom>
        <a:noFill/>
      </xdr:spPr>
    </xdr:pic>
    <xdr:clientData fLocksWithSheet="0"/>
  </xdr:oneCellAnchor>
  <xdr:oneCellAnchor>
    <xdr:from>
      <xdr:col>5</xdr:col>
      <xdr:colOff>0</xdr:colOff>
      <xdr:row>0</xdr:row>
      <xdr:rowOff>0</xdr:rowOff>
    </xdr:from>
    <xdr:ext cx="47625" cy="190500"/>
    <xdr:pic>
      <xdr:nvPicPr>
        <xdr:cNvPr id="293" name="image122.png">
          <a:extLst>
            <a:ext uri="{FF2B5EF4-FFF2-40B4-BE49-F238E27FC236}">
              <a16:creationId xmlns:a16="http://schemas.microsoft.com/office/drawing/2014/main" id="{505BFEF7-58AA-47AF-9856-132AA8F2FF69}"/>
            </a:ext>
          </a:extLst>
        </xdr:cNvPr>
        <xdr:cNvPicPr preferRelativeResize="0"/>
      </xdr:nvPicPr>
      <xdr:blipFill>
        <a:blip xmlns:r="http://schemas.openxmlformats.org/officeDocument/2006/relationships" r:embed="rId3" cstate="print"/>
        <a:stretch>
          <a:fillRect/>
        </a:stretch>
      </xdr:blipFill>
      <xdr:spPr>
        <a:xfrm>
          <a:off x="10106025" y="3600450"/>
          <a:ext cx="47625" cy="190500"/>
        </a:xfrm>
        <a:prstGeom prst="rect">
          <a:avLst/>
        </a:prstGeom>
        <a:noFill/>
      </xdr:spPr>
    </xdr:pic>
    <xdr:clientData fLocksWithSheet="0"/>
  </xdr:oneCellAnchor>
  <xdr:oneCellAnchor>
    <xdr:from>
      <xdr:col>5</xdr:col>
      <xdr:colOff>0</xdr:colOff>
      <xdr:row>0</xdr:row>
      <xdr:rowOff>0</xdr:rowOff>
    </xdr:from>
    <xdr:ext cx="47625" cy="190500"/>
    <xdr:pic>
      <xdr:nvPicPr>
        <xdr:cNvPr id="294" name="image123.png">
          <a:extLst>
            <a:ext uri="{FF2B5EF4-FFF2-40B4-BE49-F238E27FC236}">
              <a16:creationId xmlns:a16="http://schemas.microsoft.com/office/drawing/2014/main" id="{0B3E17EA-297A-4BAD-B31E-F8D7F7F91541}"/>
            </a:ext>
          </a:extLst>
        </xdr:cNvPr>
        <xdr:cNvPicPr preferRelativeResize="0"/>
      </xdr:nvPicPr>
      <xdr:blipFill>
        <a:blip xmlns:r="http://schemas.openxmlformats.org/officeDocument/2006/relationships" r:embed="rId3" cstate="print"/>
        <a:stretch>
          <a:fillRect/>
        </a:stretch>
      </xdr:blipFill>
      <xdr:spPr>
        <a:xfrm>
          <a:off x="10106025" y="3600450"/>
          <a:ext cx="47625" cy="190500"/>
        </a:xfrm>
        <a:prstGeom prst="rect">
          <a:avLst/>
        </a:prstGeom>
        <a:noFill/>
      </xdr:spPr>
    </xdr:pic>
    <xdr:clientData fLocksWithSheet="0"/>
  </xdr:oneCellAnchor>
  <xdr:oneCellAnchor>
    <xdr:from>
      <xdr:col>5</xdr:col>
      <xdr:colOff>0</xdr:colOff>
      <xdr:row>0</xdr:row>
      <xdr:rowOff>0</xdr:rowOff>
    </xdr:from>
    <xdr:ext cx="47625" cy="47625"/>
    <xdr:pic>
      <xdr:nvPicPr>
        <xdr:cNvPr id="295" name="image124.png">
          <a:extLst>
            <a:ext uri="{FF2B5EF4-FFF2-40B4-BE49-F238E27FC236}">
              <a16:creationId xmlns:a16="http://schemas.microsoft.com/office/drawing/2014/main" id="{FF266F2D-0E3A-4834-867A-8728D4070567}"/>
            </a:ext>
          </a:extLst>
        </xdr:cNvPr>
        <xdr:cNvPicPr preferRelativeResize="0"/>
      </xdr:nvPicPr>
      <xdr:blipFill>
        <a:blip xmlns:r="http://schemas.openxmlformats.org/officeDocument/2006/relationships" r:embed="rId3" cstate="print"/>
        <a:stretch>
          <a:fillRect/>
        </a:stretch>
      </xdr:blipFill>
      <xdr:spPr>
        <a:xfrm>
          <a:off x="10106025" y="3600450"/>
          <a:ext cx="47625" cy="47625"/>
        </a:xfrm>
        <a:prstGeom prst="rect">
          <a:avLst/>
        </a:prstGeom>
        <a:noFill/>
      </xdr:spPr>
    </xdr:pic>
    <xdr:clientData fLocksWithSheet="0"/>
  </xdr:oneCellAnchor>
  <xdr:oneCellAnchor>
    <xdr:from>
      <xdr:col>5</xdr:col>
      <xdr:colOff>0</xdr:colOff>
      <xdr:row>0</xdr:row>
      <xdr:rowOff>0</xdr:rowOff>
    </xdr:from>
    <xdr:ext cx="47625" cy="190500"/>
    <xdr:pic>
      <xdr:nvPicPr>
        <xdr:cNvPr id="296" name="image125.png">
          <a:extLst>
            <a:ext uri="{FF2B5EF4-FFF2-40B4-BE49-F238E27FC236}">
              <a16:creationId xmlns:a16="http://schemas.microsoft.com/office/drawing/2014/main" id="{BFB43F81-AFE7-4D5D-AF33-E1144352F971}"/>
            </a:ext>
          </a:extLst>
        </xdr:cNvPr>
        <xdr:cNvPicPr preferRelativeResize="0"/>
      </xdr:nvPicPr>
      <xdr:blipFill>
        <a:blip xmlns:r="http://schemas.openxmlformats.org/officeDocument/2006/relationships" r:embed="rId3" cstate="print"/>
        <a:stretch>
          <a:fillRect/>
        </a:stretch>
      </xdr:blipFill>
      <xdr:spPr>
        <a:xfrm>
          <a:off x="10106025" y="3600450"/>
          <a:ext cx="47625" cy="190500"/>
        </a:xfrm>
        <a:prstGeom prst="rect">
          <a:avLst/>
        </a:prstGeom>
        <a:noFill/>
      </xdr:spPr>
    </xdr:pic>
    <xdr:clientData fLocksWithSheet="0"/>
  </xdr:oneCellAnchor>
  <xdr:oneCellAnchor>
    <xdr:from>
      <xdr:col>5</xdr:col>
      <xdr:colOff>0</xdr:colOff>
      <xdr:row>0</xdr:row>
      <xdr:rowOff>0</xdr:rowOff>
    </xdr:from>
    <xdr:ext cx="47625" cy="47625"/>
    <xdr:pic>
      <xdr:nvPicPr>
        <xdr:cNvPr id="297" name="image126.png">
          <a:extLst>
            <a:ext uri="{FF2B5EF4-FFF2-40B4-BE49-F238E27FC236}">
              <a16:creationId xmlns:a16="http://schemas.microsoft.com/office/drawing/2014/main" id="{80AAFE00-D368-444C-8B20-7EF29AD92391}"/>
            </a:ext>
          </a:extLst>
        </xdr:cNvPr>
        <xdr:cNvPicPr preferRelativeResize="0"/>
      </xdr:nvPicPr>
      <xdr:blipFill>
        <a:blip xmlns:r="http://schemas.openxmlformats.org/officeDocument/2006/relationships" r:embed="rId3" cstate="print"/>
        <a:stretch>
          <a:fillRect/>
        </a:stretch>
      </xdr:blipFill>
      <xdr:spPr>
        <a:xfrm>
          <a:off x="10106025" y="3600450"/>
          <a:ext cx="47625" cy="47625"/>
        </a:xfrm>
        <a:prstGeom prst="rect">
          <a:avLst/>
        </a:prstGeom>
        <a:noFill/>
      </xdr:spPr>
    </xdr:pic>
    <xdr:clientData fLocksWithSheet="0"/>
  </xdr:oneCellAnchor>
  <xdr:oneCellAnchor>
    <xdr:from>
      <xdr:col>5</xdr:col>
      <xdr:colOff>0</xdr:colOff>
      <xdr:row>0</xdr:row>
      <xdr:rowOff>0</xdr:rowOff>
    </xdr:from>
    <xdr:ext cx="47625" cy="190500"/>
    <xdr:pic>
      <xdr:nvPicPr>
        <xdr:cNvPr id="298" name="image127.png">
          <a:extLst>
            <a:ext uri="{FF2B5EF4-FFF2-40B4-BE49-F238E27FC236}">
              <a16:creationId xmlns:a16="http://schemas.microsoft.com/office/drawing/2014/main" id="{4C421AE1-7ECC-4BE3-8C69-3CFDE9EC75F2}"/>
            </a:ext>
          </a:extLst>
        </xdr:cNvPr>
        <xdr:cNvPicPr preferRelativeResize="0"/>
      </xdr:nvPicPr>
      <xdr:blipFill>
        <a:blip xmlns:r="http://schemas.openxmlformats.org/officeDocument/2006/relationships" r:embed="rId3" cstate="print"/>
        <a:stretch>
          <a:fillRect/>
        </a:stretch>
      </xdr:blipFill>
      <xdr:spPr>
        <a:xfrm>
          <a:off x="10106025" y="3600450"/>
          <a:ext cx="47625" cy="190500"/>
        </a:xfrm>
        <a:prstGeom prst="rect">
          <a:avLst/>
        </a:prstGeom>
        <a:noFill/>
      </xdr:spPr>
    </xdr:pic>
    <xdr:clientData fLocksWithSheet="0"/>
  </xdr:oneCellAnchor>
  <xdr:oneCellAnchor>
    <xdr:from>
      <xdr:col>5</xdr:col>
      <xdr:colOff>0</xdr:colOff>
      <xdr:row>0</xdr:row>
      <xdr:rowOff>0</xdr:rowOff>
    </xdr:from>
    <xdr:ext cx="47625" cy="47625"/>
    <xdr:pic>
      <xdr:nvPicPr>
        <xdr:cNvPr id="299" name="image128.png">
          <a:extLst>
            <a:ext uri="{FF2B5EF4-FFF2-40B4-BE49-F238E27FC236}">
              <a16:creationId xmlns:a16="http://schemas.microsoft.com/office/drawing/2014/main" id="{D7876054-6354-4525-A1B4-B7372FAABCD2}"/>
            </a:ext>
          </a:extLst>
        </xdr:cNvPr>
        <xdr:cNvPicPr preferRelativeResize="0"/>
      </xdr:nvPicPr>
      <xdr:blipFill>
        <a:blip xmlns:r="http://schemas.openxmlformats.org/officeDocument/2006/relationships" r:embed="rId3" cstate="print"/>
        <a:stretch>
          <a:fillRect/>
        </a:stretch>
      </xdr:blipFill>
      <xdr:spPr>
        <a:xfrm>
          <a:off x="10106025" y="3600450"/>
          <a:ext cx="47625" cy="47625"/>
        </a:xfrm>
        <a:prstGeom prst="rect">
          <a:avLst/>
        </a:prstGeom>
        <a:noFill/>
      </xdr:spPr>
    </xdr:pic>
    <xdr:clientData fLocksWithSheet="0"/>
  </xdr:oneCellAnchor>
  <xdr:oneCellAnchor>
    <xdr:from>
      <xdr:col>5</xdr:col>
      <xdr:colOff>0</xdr:colOff>
      <xdr:row>0</xdr:row>
      <xdr:rowOff>0</xdr:rowOff>
    </xdr:from>
    <xdr:ext cx="47625" cy="238125"/>
    <xdr:pic>
      <xdr:nvPicPr>
        <xdr:cNvPr id="300" name="image129.png">
          <a:extLst>
            <a:ext uri="{FF2B5EF4-FFF2-40B4-BE49-F238E27FC236}">
              <a16:creationId xmlns:a16="http://schemas.microsoft.com/office/drawing/2014/main" id="{6F71C421-6AA4-451D-A81A-3B9F7EA5BC07}"/>
            </a:ext>
          </a:extLst>
        </xdr:cNvPr>
        <xdr:cNvPicPr preferRelativeResize="0"/>
      </xdr:nvPicPr>
      <xdr:blipFill>
        <a:blip xmlns:r="http://schemas.openxmlformats.org/officeDocument/2006/relationships" r:embed="rId3" cstate="print"/>
        <a:stretch>
          <a:fillRect/>
        </a:stretch>
      </xdr:blipFill>
      <xdr:spPr>
        <a:xfrm>
          <a:off x="10106025" y="3600450"/>
          <a:ext cx="47625" cy="238125"/>
        </a:xfrm>
        <a:prstGeom prst="rect">
          <a:avLst/>
        </a:prstGeom>
        <a:noFill/>
      </xdr:spPr>
    </xdr:pic>
    <xdr:clientData fLocksWithSheet="0"/>
  </xdr:oneCellAnchor>
  <xdr:oneCellAnchor>
    <xdr:from>
      <xdr:col>5</xdr:col>
      <xdr:colOff>0</xdr:colOff>
      <xdr:row>0</xdr:row>
      <xdr:rowOff>0</xdr:rowOff>
    </xdr:from>
    <xdr:ext cx="47625" cy="47625"/>
    <xdr:pic>
      <xdr:nvPicPr>
        <xdr:cNvPr id="301" name="image130.png">
          <a:extLst>
            <a:ext uri="{FF2B5EF4-FFF2-40B4-BE49-F238E27FC236}">
              <a16:creationId xmlns:a16="http://schemas.microsoft.com/office/drawing/2014/main" id="{C0A6966A-7499-46BE-B521-B3D5CDB7A8A2}"/>
            </a:ext>
          </a:extLst>
        </xdr:cNvPr>
        <xdr:cNvPicPr preferRelativeResize="0"/>
      </xdr:nvPicPr>
      <xdr:blipFill>
        <a:blip xmlns:r="http://schemas.openxmlformats.org/officeDocument/2006/relationships" r:embed="rId3" cstate="print"/>
        <a:stretch>
          <a:fillRect/>
        </a:stretch>
      </xdr:blipFill>
      <xdr:spPr>
        <a:xfrm>
          <a:off x="10106025" y="3600450"/>
          <a:ext cx="47625" cy="47625"/>
        </a:xfrm>
        <a:prstGeom prst="rect">
          <a:avLst/>
        </a:prstGeom>
        <a:noFill/>
      </xdr:spPr>
    </xdr:pic>
    <xdr:clientData fLocksWithSheet="0"/>
  </xdr:oneCellAnchor>
  <xdr:oneCellAnchor>
    <xdr:from>
      <xdr:col>5</xdr:col>
      <xdr:colOff>0</xdr:colOff>
      <xdr:row>0</xdr:row>
      <xdr:rowOff>0</xdr:rowOff>
    </xdr:from>
    <xdr:ext cx="47625" cy="47625"/>
    <xdr:pic>
      <xdr:nvPicPr>
        <xdr:cNvPr id="302" name="image131.png">
          <a:extLst>
            <a:ext uri="{FF2B5EF4-FFF2-40B4-BE49-F238E27FC236}">
              <a16:creationId xmlns:a16="http://schemas.microsoft.com/office/drawing/2014/main" id="{1BAA5AD7-3A4E-406F-9217-06CE422D4C7F}"/>
            </a:ext>
          </a:extLst>
        </xdr:cNvPr>
        <xdr:cNvPicPr preferRelativeResize="0"/>
      </xdr:nvPicPr>
      <xdr:blipFill>
        <a:blip xmlns:r="http://schemas.openxmlformats.org/officeDocument/2006/relationships" r:embed="rId3" cstate="print"/>
        <a:stretch>
          <a:fillRect/>
        </a:stretch>
      </xdr:blipFill>
      <xdr:spPr>
        <a:xfrm>
          <a:off x="10106025" y="3600450"/>
          <a:ext cx="47625" cy="47625"/>
        </a:xfrm>
        <a:prstGeom prst="rect">
          <a:avLst/>
        </a:prstGeom>
        <a:noFill/>
      </xdr:spPr>
    </xdr:pic>
    <xdr:clientData fLocksWithSheet="0"/>
  </xdr:oneCellAnchor>
  <xdr:oneCellAnchor>
    <xdr:from>
      <xdr:col>5</xdr:col>
      <xdr:colOff>0</xdr:colOff>
      <xdr:row>0</xdr:row>
      <xdr:rowOff>0</xdr:rowOff>
    </xdr:from>
    <xdr:ext cx="47625" cy="47625"/>
    <xdr:pic>
      <xdr:nvPicPr>
        <xdr:cNvPr id="303" name="image132.png">
          <a:extLst>
            <a:ext uri="{FF2B5EF4-FFF2-40B4-BE49-F238E27FC236}">
              <a16:creationId xmlns:a16="http://schemas.microsoft.com/office/drawing/2014/main" id="{220D0DBB-D157-4334-8FC0-7FF0B3CE9463}"/>
            </a:ext>
          </a:extLst>
        </xdr:cNvPr>
        <xdr:cNvPicPr preferRelativeResize="0"/>
      </xdr:nvPicPr>
      <xdr:blipFill>
        <a:blip xmlns:r="http://schemas.openxmlformats.org/officeDocument/2006/relationships" r:embed="rId3" cstate="print"/>
        <a:stretch>
          <a:fillRect/>
        </a:stretch>
      </xdr:blipFill>
      <xdr:spPr>
        <a:xfrm>
          <a:off x="10106025" y="3600450"/>
          <a:ext cx="47625" cy="47625"/>
        </a:xfrm>
        <a:prstGeom prst="rect">
          <a:avLst/>
        </a:prstGeom>
        <a:noFill/>
      </xdr:spPr>
    </xdr:pic>
    <xdr:clientData fLocksWithSheet="0"/>
  </xdr:oneCellAnchor>
  <xdr:oneCellAnchor>
    <xdr:from>
      <xdr:col>5</xdr:col>
      <xdr:colOff>0</xdr:colOff>
      <xdr:row>0</xdr:row>
      <xdr:rowOff>0</xdr:rowOff>
    </xdr:from>
    <xdr:ext cx="47625" cy="47625"/>
    <xdr:pic>
      <xdr:nvPicPr>
        <xdr:cNvPr id="304" name="image133.png">
          <a:extLst>
            <a:ext uri="{FF2B5EF4-FFF2-40B4-BE49-F238E27FC236}">
              <a16:creationId xmlns:a16="http://schemas.microsoft.com/office/drawing/2014/main" id="{F3969823-1D72-4F59-8C12-8221EE507DE4}"/>
            </a:ext>
          </a:extLst>
        </xdr:cNvPr>
        <xdr:cNvPicPr preferRelativeResize="0"/>
      </xdr:nvPicPr>
      <xdr:blipFill>
        <a:blip xmlns:r="http://schemas.openxmlformats.org/officeDocument/2006/relationships" r:embed="rId3" cstate="print"/>
        <a:stretch>
          <a:fillRect/>
        </a:stretch>
      </xdr:blipFill>
      <xdr:spPr>
        <a:xfrm>
          <a:off x="10106025" y="3600450"/>
          <a:ext cx="47625" cy="47625"/>
        </a:xfrm>
        <a:prstGeom prst="rect">
          <a:avLst/>
        </a:prstGeom>
        <a:noFill/>
      </xdr:spPr>
    </xdr:pic>
    <xdr:clientData fLocksWithSheet="0"/>
  </xdr:oneCellAnchor>
  <xdr:oneCellAnchor>
    <xdr:from>
      <xdr:col>5</xdr:col>
      <xdr:colOff>0</xdr:colOff>
      <xdr:row>0</xdr:row>
      <xdr:rowOff>0</xdr:rowOff>
    </xdr:from>
    <xdr:ext cx="47625" cy="47625"/>
    <xdr:pic>
      <xdr:nvPicPr>
        <xdr:cNvPr id="305" name="image134.png">
          <a:extLst>
            <a:ext uri="{FF2B5EF4-FFF2-40B4-BE49-F238E27FC236}">
              <a16:creationId xmlns:a16="http://schemas.microsoft.com/office/drawing/2014/main" id="{17EE15B3-093F-4891-BFCE-7CE1A586A017}"/>
            </a:ext>
          </a:extLst>
        </xdr:cNvPr>
        <xdr:cNvPicPr preferRelativeResize="0"/>
      </xdr:nvPicPr>
      <xdr:blipFill>
        <a:blip xmlns:r="http://schemas.openxmlformats.org/officeDocument/2006/relationships" r:embed="rId3" cstate="print"/>
        <a:stretch>
          <a:fillRect/>
        </a:stretch>
      </xdr:blipFill>
      <xdr:spPr>
        <a:xfrm>
          <a:off x="10106025" y="3600450"/>
          <a:ext cx="47625" cy="47625"/>
        </a:xfrm>
        <a:prstGeom prst="rect">
          <a:avLst/>
        </a:prstGeom>
        <a:noFill/>
      </xdr:spPr>
    </xdr:pic>
    <xdr:clientData fLocksWithSheet="0"/>
  </xdr:oneCellAnchor>
  <xdr:oneCellAnchor>
    <xdr:from>
      <xdr:col>5</xdr:col>
      <xdr:colOff>0</xdr:colOff>
      <xdr:row>0</xdr:row>
      <xdr:rowOff>0</xdr:rowOff>
    </xdr:from>
    <xdr:ext cx="47625" cy="47625"/>
    <xdr:pic>
      <xdr:nvPicPr>
        <xdr:cNvPr id="306" name="image135.png">
          <a:extLst>
            <a:ext uri="{FF2B5EF4-FFF2-40B4-BE49-F238E27FC236}">
              <a16:creationId xmlns:a16="http://schemas.microsoft.com/office/drawing/2014/main" id="{A13DA044-D882-4556-A221-5946A59720F8}"/>
            </a:ext>
          </a:extLst>
        </xdr:cNvPr>
        <xdr:cNvPicPr preferRelativeResize="0"/>
      </xdr:nvPicPr>
      <xdr:blipFill>
        <a:blip xmlns:r="http://schemas.openxmlformats.org/officeDocument/2006/relationships" r:embed="rId3" cstate="print"/>
        <a:stretch>
          <a:fillRect/>
        </a:stretch>
      </xdr:blipFill>
      <xdr:spPr>
        <a:xfrm>
          <a:off x="10106025" y="3600450"/>
          <a:ext cx="47625" cy="47625"/>
        </a:xfrm>
        <a:prstGeom prst="rect">
          <a:avLst/>
        </a:prstGeom>
        <a:noFill/>
      </xdr:spPr>
    </xdr:pic>
    <xdr:clientData fLocksWithSheet="0"/>
  </xdr:oneCellAnchor>
  <xdr:oneCellAnchor>
    <xdr:from>
      <xdr:col>5</xdr:col>
      <xdr:colOff>0</xdr:colOff>
      <xdr:row>0</xdr:row>
      <xdr:rowOff>0</xdr:rowOff>
    </xdr:from>
    <xdr:ext cx="47625" cy="180975"/>
    <xdr:pic>
      <xdr:nvPicPr>
        <xdr:cNvPr id="307" name="image136.png">
          <a:extLst>
            <a:ext uri="{FF2B5EF4-FFF2-40B4-BE49-F238E27FC236}">
              <a16:creationId xmlns:a16="http://schemas.microsoft.com/office/drawing/2014/main" id="{C95195BE-D0C6-4941-90A8-010922EE91C8}"/>
            </a:ext>
          </a:extLst>
        </xdr:cNvPr>
        <xdr:cNvPicPr preferRelativeResize="0"/>
      </xdr:nvPicPr>
      <xdr:blipFill>
        <a:blip xmlns:r="http://schemas.openxmlformats.org/officeDocument/2006/relationships" r:embed="rId3" cstate="print"/>
        <a:stretch>
          <a:fillRect/>
        </a:stretch>
      </xdr:blipFill>
      <xdr:spPr>
        <a:xfrm>
          <a:off x="10106025" y="3600450"/>
          <a:ext cx="47625" cy="180975"/>
        </a:xfrm>
        <a:prstGeom prst="rect">
          <a:avLst/>
        </a:prstGeom>
        <a:noFill/>
      </xdr:spPr>
    </xdr:pic>
    <xdr:clientData fLocksWithSheet="0"/>
  </xdr:oneCellAnchor>
  <xdr:oneCellAnchor>
    <xdr:from>
      <xdr:col>5</xdr:col>
      <xdr:colOff>0</xdr:colOff>
      <xdr:row>0</xdr:row>
      <xdr:rowOff>0</xdr:rowOff>
    </xdr:from>
    <xdr:ext cx="47625" cy="47625"/>
    <xdr:pic>
      <xdr:nvPicPr>
        <xdr:cNvPr id="308" name="image137.png">
          <a:extLst>
            <a:ext uri="{FF2B5EF4-FFF2-40B4-BE49-F238E27FC236}">
              <a16:creationId xmlns:a16="http://schemas.microsoft.com/office/drawing/2014/main" id="{AAE07472-C865-42F0-86BB-B055A9AD6B40}"/>
            </a:ext>
          </a:extLst>
        </xdr:cNvPr>
        <xdr:cNvPicPr preferRelativeResize="0"/>
      </xdr:nvPicPr>
      <xdr:blipFill>
        <a:blip xmlns:r="http://schemas.openxmlformats.org/officeDocument/2006/relationships" r:embed="rId3" cstate="print"/>
        <a:stretch>
          <a:fillRect/>
        </a:stretch>
      </xdr:blipFill>
      <xdr:spPr>
        <a:xfrm>
          <a:off x="10106025" y="3600450"/>
          <a:ext cx="47625" cy="47625"/>
        </a:xfrm>
        <a:prstGeom prst="rect">
          <a:avLst/>
        </a:prstGeom>
        <a:noFill/>
      </xdr:spPr>
    </xdr:pic>
    <xdr:clientData fLocksWithSheet="0"/>
  </xdr:oneCellAnchor>
  <xdr:oneCellAnchor>
    <xdr:from>
      <xdr:col>5</xdr:col>
      <xdr:colOff>0</xdr:colOff>
      <xdr:row>0</xdr:row>
      <xdr:rowOff>0</xdr:rowOff>
    </xdr:from>
    <xdr:ext cx="47625" cy="47625"/>
    <xdr:pic>
      <xdr:nvPicPr>
        <xdr:cNvPr id="309" name="image138.png">
          <a:extLst>
            <a:ext uri="{FF2B5EF4-FFF2-40B4-BE49-F238E27FC236}">
              <a16:creationId xmlns:a16="http://schemas.microsoft.com/office/drawing/2014/main" id="{868F26C5-8E9B-4E90-9CD5-04F1F63BED6F}"/>
            </a:ext>
          </a:extLst>
        </xdr:cNvPr>
        <xdr:cNvPicPr preferRelativeResize="0"/>
      </xdr:nvPicPr>
      <xdr:blipFill>
        <a:blip xmlns:r="http://schemas.openxmlformats.org/officeDocument/2006/relationships" r:embed="rId3" cstate="print"/>
        <a:stretch>
          <a:fillRect/>
        </a:stretch>
      </xdr:blipFill>
      <xdr:spPr>
        <a:xfrm>
          <a:off x="10106025" y="3600450"/>
          <a:ext cx="47625" cy="47625"/>
        </a:xfrm>
        <a:prstGeom prst="rect">
          <a:avLst/>
        </a:prstGeom>
        <a:noFill/>
      </xdr:spPr>
    </xdr:pic>
    <xdr:clientData fLocksWithSheet="0"/>
  </xdr:oneCellAnchor>
  <xdr:oneCellAnchor>
    <xdr:from>
      <xdr:col>5</xdr:col>
      <xdr:colOff>0</xdr:colOff>
      <xdr:row>0</xdr:row>
      <xdr:rowOff>0</xdr:rowOff>
    </xdr:from>
    <xdr:ext cx="47625" cy="47625"/>
    <xdr:pic>
      <xdr:nvPicPr>
        <xdr:cNvPr id="310" name="image139.png">
          <a:extLst>
            <a:ext uri="{FF2B5EF4-FFF2-40B4-BE49-F238E27FC236}">
              <a16:creationId xmlns:a16="http://schemas.microsoft.com/office/drawing/2014/main" id="{8EFDA75F-E3BD-49A6-B9E7-70364FFE8A43}"/>
            </a:ext>
          </a:extLst>
        </xdr:cNvPr>
        <xdr:cNvPicPr preferRelativeResize="0"/>
      </xdr:nvPicPr>
      <xdr:blipFill>
        <a:blip xmlns:r="http://schemas.openxmlformats.org/officeDocument/2006/relationships" r:embed="rId3" cstate="print"/>
        <a:stretch>
          <a:fillRect/>
        </a:stretch>
      </xdr:blipFill>
      <xdr:spPr>
        <a:xfrm>
          <a:off x="10106025" y="3600450"/>
          <a:ext cx="47625" cy="47625"/>
        </a:xfrm>
        <a:prstGeom prst="rect">
          <a:avLst/>
        </a:prstGeom>
        <a:noFill/>
      </xdr:spPr>
    </xdr:pic>
    <xdr:clientData fLocksWithSheet="0"/>
  </xdr:oneCellAnchor>
  <xdr:oneCellAnchor>
    <xdr:from>
      <xdr:col>5</xdr:col>
      <xdr:colOff>0</xdr:colOff>
      <xdr:row>0</xdr:row>
      <xdr:rowOff>0</xdr:rowOff>
    </xdr:from>
    <xdr:ext cx="47625" cy="47625"/>
    <xdr:pic>
      <xdr:nvPicPr>
        <xdr:cNvPr id="311" name="image140.png">
          <a:extLst>
            <a:ext uri="{FF2B5EF4-FFF2-40B4-BE49-F238E27FC236}">
              <a16:creationId xmlns:a16="http://schemas.microsoft.com/office/drawing/2014/main" id="{5A5FEC3A-B81F-4563-B4F6-F0315C45D323}"/>
            </a:ext>
          </a:extLst>
        </xdr:cNvPr>
        <xdr:cNvPicPr preferRelativeResize="0"/>
      </xdr:nvPicPr>
      <xdr:blipFill>
        <a:blip xmlns:r="http://schemas.openxmlformats.org/officeDocument/2006/relationships" r:embed="rId3" cstate="print"/>
        <a:stretch>
          <a:fillRect/>
        </a:stretch>
      </xdr:blipFill>
      <xdr:spPr>
        <a:xfrm>
          <a:off x="10106025" y="3600450"/>
          <a:ext cx="47625" cy="47625"/>
        </a:xfrm>
        <a:prstGeom prst="rect">
          <a:avLst/>
        </a:prstGeom>
        <a:noFill/>
      </xdr:spPr>
    </xdr:pic>
    <xdr:clientData fLocksWithSheet="0"/>
  </xdr:oneCellAnchor>
  <xdr:oneCellAnchor>
    <xdr:from>
      <xdr:col>5</xdr:col>
      <xdr:colOff>0</xdr:colOff>
      <xdr:row>0</xdr:row>
      <xdr:rowOff>0</xdr:rowOff>
    </xdr:from>
    <xdr:ext cx="47625" cy="47625"/>
    <xdr:pic>
      <xdr:nvPicPr>
        <xdr:cNvPr id="312" name="image141.png">
          <a:extLst>
            <a:ext uri="{FF2B5EF4-FFF2-40B4-BE49-F238E27FC236}">
              <a16:creationId xmlns:a16="http://schemas.microsoft.com/office/drawing/2014/main" id="{3A8A5C54-9820-4FF8-BB0A-848AE14F5ECB}"/>
            </a:ext>
          </a:extLst>
        </xdr:cNvPr>
        <xdr:cNvPicPr preferRelativeResize="0"/>
      </xdr:nvPicPr>
      <xdr:blipFill>
        <a:blip xmlns:r="http://schemas.openxmlformats.org/officeDocument/2006/relationships" r:embed="rId3" cstate="print"/>
        <a:stretch>
          <a:fillRect/>
        </a:stretch>
      </xdr:blipFill>
      <xdr:spPr>
        <a:xfrm>
          <a:off x="10106025" y="3600450"/>
          <a:ext cx="47625" cy="47625"/>
        </a:xfrm>
        <a:prstGeom prst="rect">
          <a:avLst/>
        </a:prstGeom>
        <a:noFill/>
      </xdr:spPr>
    </xdr:pic>
    <xdr:clientData fLocksWithSheet="0"/>
  </xdr:oneCellAnchor>
  <xdr:oneCellAnchor>
    <xdr:from>
      <xdr:col>5</xdr:col>
      <xdr:colOff>0</xdr:colOff>
      <xdr:row>0</xdr:row>
      <xdr:rowOff>0</xdr:rowOff>
    </xdr:from>
    <xdr:ext cx="47625" cy="47625"/>
    <xdr:pic>
      <xdr:nvPicPr>
        <xdr:cNvPr id="313" name="image142.png">
          <a:extLst>
            <a:ext uri="{FF2B5EF4-FFF2-40B4-BE49-F238E27FC236}">
              <a16:creationId xmlns:a16="http://schemas.microsoft.com/office/drawing/2014/main" id="{C899F87F-BBCB-4805-8674-509C39BC0BAF}"/>
            </a:ext>
          </a:extLst>
        </xdr:cNvPr>
        <xdr:cNvPicPr preferRelativeResize="0"/>
      </xdr:nvPicPr>
      <xdr:blipFill>
        <a:blip xmlns:r="http://schemas.openxmlformats.org/officeDocument/2006/relationships" r:embed="rId3" cstate="print"/>
        <a:stretch>
          <a:fillRect/>
        </a:stretch>
      </xdr:blipFill>
      <xdr:spPr>
        <a:xfrm>
          <a:off x="10106025" y="3600450"/>
          <a:ext cx="47625" cy="47625"/>
        </a:xfrm>
        <a:prstGeom prst="rect">
          <a:avLst/>
        </a:prstGeom>
        <a:noFill/>
      </xdr:spPr>
    </xdr:pic>
    <xdr:clientData fLocksWithSheet="0"/>
  </xdr:oneCellAnchor>
  <xdr:oneCellAnchor>
    <xdr:from>
      <xdr:col>5</xdr:col>
      <xdr:colOff>0</xdr:colOff>
      <xdr:row>0</xdr:row>
      <xdr:rowOff>0</xdr:rowOff>
    </xdr:from>
    <xdr:ext cx="47625" cy="190500"/>
    <xdr:pic>
      <xdr:nvPicPr>
        <xdr:cNvPr id="314" name="image143.png">
          <a:extLst>
            <a:ext uri="{FF2B5EF4-FFF2-40B4-BE49-F238E27FC236}">
              <a16:creationId xmlns:a16="http://schemas.microsoft.com/office/drawing/2014/main" id="{E16174CA-15F8-41A9-ADE6-0F68C8F8C159}"/>
            </a:ext>
          </a:extLst>
        </xdr:cNvPr>
        <xdr:cNvPicPr preferRelativeResize="0"/>
      </xdr:nvPicPr>
      <xdr:blipFill>
        <a:blip xmlns:r="http://schemas.openxmlformats.org/officeDocument/2006/relationships" r:embed="rId3" cstate="print"/>
        <a:stretch>
          <a:fillRect/>
        </a:stretch>
      </xdr:blipFill>
      <xdr:spPr>
        <a:xfrm>
          <a:off x="10106025" y="3600450"/>
          <a:ext cx="47625" cy="190500"/>
        </a:xfrm>
        <a:prstGeom prst="rect">
          <a:avLst/>
        </a:prstGeom>
        <a:noFill/>
      </xdr:spPr>
    </xdr:pic>
    <xdr:clientData fLocksWithSheet="0"/>
  </xdr:oneCellAnchor>
  <xdr:oneCellAnchor>
    <xdr:from>
      <xdr:col>5</xdr:col>
      <xdr:colOff>0</xdr:colOff>
      <xdr:row>0</xdr:row>
      <xdr:rowOff>0</xdr:rowOff>
    </xdr:from>
    <xdr:ext cx="47625" cy="190500"/>
    <xdr:pic>
      <xdr:nvPicPr>
        <xdr:cNvPr id="315" name="image144.png">
          <a:extLst>
            <a:ext uri="{FF2B5EF4-FFF2-40B4-BE49-F238E27FC236}">
              <a16:creationId xmlns:a16="http://schemas.microsoft.com/office/drawing/2014/main" id="{2B46E505-F71D-4462-B2AF-7EFDAFB4F18F}"/>
            </a:ext>
          </a:extLst>
        </xdr:cNvPr>
        <xdr:cNvPicPr preferRelativeResize="0"/>
      </xdr:nvPicPr>
      <xdr:blipFill>
        <a:blip xmlns:r="http://schemas.openxmlformats.org/officeDocument/2006/relationships" r:embed="rId3" cstate="print"/>
        <a:stretch>
          <a:fillRect/>
        </a:stretch>
      </xdr:blipFill>
      <xdr:spPr>
        <a:xfrm>
          <a:off x="10106025" y="3600450"/>
          <a:ext cx="47625" cy="190500"/>
        </a:xfrm>
        <a:prstGeom prst="rect">
          <a:avLst/>
        </a:prstGeom>
        <a:noFill/>
      </xdr:spPr>
    </xdr:pic>
    <xdr:clientData fLocksWithSheet="0"/>
  </xdr:oneCellAnchor>
  <xdr:oneCellAnchor>
    <xdr:from>
      <xdr:col>5</xdr:col>
      <xdr:colOff>0</xdr:colOff>
      <xdr:row>0</xdr:row>
      <xdr:rowOff>0</xdr:rowOff>
    </xdr:from>
    <xdr:ext cx="47625" cy="190500"/>
    <xdr:pic>
      <xdr:nvPicPr>
        <xdr:cNvPr id="316" name="image145.png">
          <a:extLst>
            <a:ext uri="{FF2B5EF4-FFF2-40B4-BE49-F238E27FC236}">
              <a16:creationId xmlns:a16="http://schemas.microsoft.com/office/drawing/2014/main" id="{D0025B21-A7B4-44DB-806B-544B2F16DA09}"/>
            </a:ext>
          </a:extLst>
        </xdr:cNvPr>
        <xdr:cNvPicPr preferRelativeResize="0"/>
      </xdr:nvPicPr>
      <xdr:blipFill>
        <a:blip xmlns:r="http://schemas.openxmlformats.org/officeDocument/2006/relationships" r:embed="rId3" cstate="print"/>
        <a:stretch>
          <a:fillRect/>
        </a:stretch>
      </xdr:blipFill>
      <xdr:spPr>
        <a:xfrm>
          <a:off x="10106025" y="3600450"/>
          <a:ext cx="47625" cy="190500"/>
        </a:xfrm>
        <a:prstGeom prst="rect">
          <a:avLst/>
        </a:prstGeom>
        <a:noFill/>
      </xdr:spPr>
    </xdr:pic>
    <xdr:clientData fLocksWithSheet="0"/>
  </xdr:oneCellAnchor>
  <xdr:oneCellAnchor>
    <xdr:from>
      <xdr:col>5</xdr:col>
      <xdr:colOff>0</xdr:colOff>
      <xdr:row>0</xdr:row>
      <xdr:rowOff>0</xdr:rowOff>
    </xdr:from>
    <xdr:ext cx="47625" cy="238125"/>
    <xdr:pic>
      <xdr:nvPicPr>
        <xdr:cNvPr id="317" name="image146.png">
          <a:extLst>
            <a:ext uri="{FF2B5EF4-FFF2-40B4-BE49-F238E27FC236}">
              <a16:creationId xmlns:a16="http://schemas.microsoft.com/office/drawing/2014/main" id="{D8261DB1-A44E-4415-A8B1-40446824FA29}"/>
            </a:ext>
          </a:extLst>
        </xdr:cNvPr>
        <xdr:cNvPicPr preferRelativeResize="0"/>
      </xdr:nvPicPr>
      <xdr:blipFill>
        <a:blip xmlns:r="http://schemas.openxmlformats.org/officeDocument/2006/relationships" r:embed="rId3" cstate="print"/>
        <a:stretch>
          <a:fillRect/>
        </a:stretch>
      </xdr:blipFill>
      <xdr:spPr>
        <a:xfrm>
          <a:off x="10106025" y="3600450"/>
          <a:ext cx="47625" cy="238125"/>
        </a:xfrm>
        <a:prstGeom prst="rect">
          <a:avLst/>
        </a:prstGeom>
        <a:noFill/>
      </xdr:spPr>
    </xdr:pic>
    <xdr:clientData fLocksWithSheet="0"/>
  </xdr:oneCellAnchor>
  <xdr:oneCellAnchor>
    <xdr:from>
      <xdr:col>5</xdr:col>
      <xdr:colOff>0</xdr:colOff>
      <xdr:row>0</xdr:row>
      <xdr:rowOff>0</xdr:rowOff>
    </xdr:from>
    <xdr:ext cx="47625" cy="190500"/>
    <xdr:pic>
      <xdr:nvPicPr>
        <xdr:cNvPr id="318" name="image147.png">
          <a:extLst>
            <a:ext uri="{FF2B5EF4-FFF2-40B4-BE49-F238E27FC236}">
              <a16:creationId xmlns:a16="http://schemas.microsoft.com/office/drawing/2014/main" id="{A0BCA636-7CD6-46E2-9F2B-6C24BBA7E757}"/>
            </a:ext>
          </a:extLst>
        </xdr:cNvPr>
        <xdr:cNvPicPr preferRelativeResize="0"/>
      </xdr:nvPicPr>
      <xdr:blipFill>
        <a:blip xmlns:r="http://schemas.openxmlformats.org/officeDocument/2006/relationships" r:embed="rId3" cstate="print"/>
        <a:stretch>
          <a:fillRect/>
        </a:stretch>
      </xdr:blipFill>
      <xdr:spPr>
        <a:xfrm>
          <a:off x="10106025" y="3600450"/>
          <a:ext cx="47625" cy="190500"/>
        </a:xfrm>
        <a:prstGeom prst="rect">
          <a:avLst/>
        </a:prstGeom>
        <a:noFill/>
      </xdr:spPr>
    </xdr:pic>
    <xdr:clientData fLocksWithSheet="0"/>
  </xdr:oneCellAnchor>
  <xdr:oneCellAnchor>
    <xdr:from>
      <xdr:col>5</xdr:col>
      <xdr:colOff>0</xdr:colOff>
      <xdr:row>0</xdr:row>
      <xdr:rowOff>0</xdr:rowOff>
    </xdr:from>
    <xdr:ext cx="47625" cy="190500"/>
    <xdr:pic>
      <xdr:nvPicPr>
        <xdr:cNvPr id="319" name="image148.png">
          <a:extLst>
            <a:ext uri="{FF2B5EF4-FFF2-40B4-BE49-F238E27FC236}">
              <a16:creationId xmlns:a16="http://schemas.microsoft.com/office/drawing/2014/main" id="{E686CB8F-9F9A-498A-ABEA-8DF81722361E}"/>
            </a:ext>
          </a:extLst>
        </xdr:cNvPr>
        <xdr:cNvPicPr preferRelativeResize="0"/>
      </xdr:nvPicPr>
      <xdr:blipFill>
        <a:blip xmlns:r="http://schemas.openxmlformats.org/officeDocument/2006/relationships" r:embed="rId3" cstate="print"/>
        <a:stretch>
          <a:fillRect/>
        </a:stretch>
      </xdr:blipFill>
      <xdr:spPr>
        <a:xfrm>
          <a:off x="10106025" y="3600450"/>
          <a:ext cx="47625" cy="190500"/>
        </a:xfrm>
        <a:prstGeom prst="rect">
          <a:avLst/>
        </a:prstGeom>
        <a:noFill/>
      </xdr:spPr>
    </xdr:pic>
    <xdr:clientData fLocksWithSheet="0"/>
  </xdr:oneCellAnchor>
  <xdr:oneCellAnchor>
    <xdr:from>
      <xdr:col>5</xdr:col>
      <xdr:colOff>0</xdr:colOff>
      <xdr:row>0</xdr:row>
      <xdr:rowOff>0</xdr:rowOff>
    </xdr:from>
    <xdr:ext cx="47625" cy="190500"/>
    <xdr:pic>
      <xdr:nvPicPr>
        <xdr:cNvPr id="320" name="image149.png">
          <a:extLst>
            <a:ext uri="{FF2B5EF4-FFF2-40B4-BE49-F238E27FC236}">
              <a16:creationId xmlns:a16="http://schemas.microsoft.com/office/drawing/2014/main" id="{8C20EE1E-4DFB-4AD2-B7AD-B7B08F4F13FD}"/>
            </a:ext>
          </a:extLst>
        </xdr:cNvPr>
        <xdr:cNvPicPr preferRelativeResize="0"/>
      </xdr:nvPicPr>
      <xdr:blipFill>
        <a:blip xmlns:r="http://schemas.openxmlformats.org/officeDocument/2006/relationships" r:embed="rId3" cstate="print"/>
        <a:stretch>
          <a:fillRect/>
        </a:stretch>
      </xdr:blipFill>
      <xdr:spPr>
        <a:xfrm>
          <a:off x="10106025" y="3600450"/>
          <a:ext cx="47625" cy="190500"/>
        </a:xfrm>
        <a:prstGeom prst="rect">
          <a:avLst/>
        </a:prstGeom>
        <a:noFill/>
      </xdr:spPr>
    </xdr:pic>
    <xdr:clientData fLocksWithSheet="0"/>
  </xdr:oneCellAnchor>
  <xdr:oneCellAnchor>
    <xdr:from>
      <xdr:col>5</xdr:col>
      <xdr:colOff>0</xdr:colOff>
      <xdr:row>0</xdr:row>
      <xdr:rowOff>0</xdr:rowOff>
    </xdr:from>
    <xdr:ext cx="47625" cy="190500"/>
    <xdr:pic>
      <xdr:nvPicPr>
        <xdr:cNvPr id="321" name="image150.png">
          <a:extLst>
            <a:ext uri="{FF2B5EF4-FFF2-40B4-BE49-F238E27FC236}">
              <a16:creationId xmlns:a16="http://schemas.microsoft.com/office/drawing/2014/main" id="{748EE687-34FA-4E71-9679-C6283D31800A}"/>
            </a:ext>
          </a:extLst>
        </xdr:cNvPr>
        <xdr:cNvPicPr preferRelativeResize="0"/>
      </xdr:nvPicPr>
      <xdr:blipFill>
        <a:blip xmlns:r="http://schemas.openxmlformats.org/officeDocument/2006/relationships" r:embed="rId3" cstate="print"/>
        <a:stretch>
          <a:fillRect/>
        </a:stretch>
      </xdr:blipFill>
      <xdr:spPr>
        <a:xfrm>
          <a:off x="10106025" y="3600450"/>
          <a:ext cx="47625" cy="190500"/>
        </a:xfrm>
        <a:prstGeom prst="rect">
          <a:avLst/>
        </a:prstGeom>
        <a:noFill/>
      </xdr:spPr>
    </xdr:pic>
    <xdr:clientData fLocksWithSheet="0"/>
  </xdr:oneCellAnchor>
  <xdr:oneCellAnchor>
    <xdr:from>
      <xdr:col>5</xdr:col>
      <xdr:colOff>0</xdr:colOff>
      <xdr:row>0</xdr:row>
      <xdr:rowOff>0</xdr:rowOff>
    </xdr:from>
    <xdr:ext cx="47625" cy="190500"/>
    <xdr:pic>
      <xdr:nvPicPr>
        <xdr:cNvPr id="322" name="image151.png">
          <a:extLst>
            <a:ext uri="{FF2B5EF4-FFF2-40B4-BE49-F238E27FC236}">
              <a16:creationId xmlns:a16="http://schemas.microsoft.com/office/drawing/2014/main" id="{D450EE37-45D6-420E-991C-2458C5C45756}"/>
            </a:ext>
          </a:extLst>
        </xdr:cNvPr>
        <xdr:cNvPicPr preferRelativeResize="0"/>
      </xdr:nvPicPr>
      <xdr:blipFill>
        <a:blip xmlns:r="http://schemas.openxmlformats.org/officeDocument/2006/relationships" r:embed="rId3" cstate="print"/>
        <a:stretch>
          <a:fillRect/>
        </a:stretch>
      </xdr:blipFill>
      <xdr:spPr>
        <a:xfrm>
          <a:off x="10106025" y="3600450"/>
          <a:ext cx="47625" cy="190500"/>
        </a:xfrm>
        <a:prstGeom prst="rect">
          <a:avLst/>
        </a:prstGeom>
        <a:noFill/>
      </xdr:spPr>
    </xdr:pic>
    <xdr:clientData fLocksWithSheet="0"/>
  </xdr:oneCellAnchor>
  <xdr:oneCellAnchor>
    <xdr:from>
      <xdr:col>5</xdr:col>
      <xdr:colOff>0</xdr:colOff>
      <xdr:row>0</xdr:row>
      <xdr:rowOff>0</xdr:rowOff>
    </xdr:from>
    <xdr:ext cx="47625" cy="190500"/>
    <xdr:pic>
      <xdr:nvPicPr>
        <xdr:cNvPr id="323" name="image152.png">
          <a:extLst>
            <a:ext uri="{FF2B5EF4-FFF2-40B4-BE49-F238E27FC236}">
              <a16:creationId xmlns:a16="http://schemas.microsoft.com/office/drawing/2014/main" id="{0ED5FD6E-2DDC-44CB-818F-693406D70EF1}"/>
            </a:ext>
          </a:extLst>
        </xdr:cNvPr>
        <xdr:cNvPicPr preferRelativeResize="0"/>
      </xdr:nvPicPr>
      <xdr:blipFill>
        <a:blip xmlns:r="http://schemas.openxmlformats.org/officeDocument/2006/relationships" r:embed="rId3" cstate="print"/>
        <a:stretch>
          <a:fillRect/>
        </a:stretch>
      </xdr:blipFill>
      <xdr:spPr>
        <a:xfrm>
          <a:off x="10106025" y="3600450"/>
          <a:ext cx="47625" cy="190500"/>
        </a:xfrm>
        <a:prstGeom prst="rect">
          <a:avLst/>
        </a:prstGeom>
        <a:noFill/>
      </xdr:spPr>
    </xdr:pic>
    <xdr:clientData fLocksWithSheet="0"/>
  </xdr:oneCellAnchor>
  <xdr:oneCellAnchor>
    <xdr:from>
      <xdr:col>5</xdr:col>
      <xdr:colOff>0</xdr:colOff>
      <xdr:row>0</xdr:row>
      <xdr:rowOff>0</xdr:rowOff>
    </xdr:from>
    <xdr:ext cx="47625" cy="190500"/>
    <xdr:pic>
      <xdr:nvPicPr>
        <xdr:cNvPr id="324" name="image153.png">
          <a:extLst>
            <a:ext uri="{FF2B5EF4-FFF2-40B4-BE49-F238E27FC236}">
              <a16:creationId xmlns:a16="http://schemas.microsoft.com/office/drawing/2014/main" id="{94676733-9516-4DB0-87D7-6113323711DA}"/>
            </a:ext>
          </a:extLst>
        </xdr:cNvPr>
        <xdr:cNvPicPr preferRelativeResize="0"/>
      </xdr:nvPicPr>
      <xdr:blipFill>
        <a:blip xmlns:r="http://schemas.openxmlformats.org/officeDocument/2006/relationships" r:embed="rId3" cstate="print"/>
        <a:stretch>
          <a:fillRect/>
        </a:stretch>
      </xdr:blipFill>
      <xdr:spPr>
        <a:xfrm>
          <a:off x="10106025" y="3600450"/>
          <a:ext cx="47625" cy="190500"/>
        </a:xfrm>
        <a:prstGeom prst="rect">
          <a:avLst/>
        </a:prstGeom>
        <a:noFill/>
      </xdr:spPr>
    </xdr:pic>
    <xdr:clientData fLocksWithSheet="0"/>
  </xdr:oneCellAnchor>
  <xdr:oneCellAnchor>
    <xdr:from>
      <xdr:col>5</xdr:col>
      <xdr:colOff>0</xdr:colOff>
      <xdr:row>0</xdr:row>
      <xdr:rowOff>0</xdr:rowOff>
    </xdr:from>
    <xdr:ext cx="47625" cy="190500"/>
    <xdr:pic>
      <xdr:nvPicPr>
        <xdr:cNvPr id="325" name="image154.png">
          <a:extLst>
            <a:ext uri="{FF2B5EF4-FFF2-40B4-BE49-F238E27FC236}">
              <a16:creationId xmlns:a16="http://schemas.microsoft.com/office/drawing/2014/main" id="{DB0033A4-ADFB-4E8E-8D67-DF0DCDE66AC2}"/>
            </a:ext>
          </a:extLst>
        </xdr:cNvPr>
        <xdr:cNvPicPr preferRelativeResize="0"/>
      </xdr:nvPicPr>
      <xdr:blipFill>
        <a:blip xmlns:r="http://schemas.openxmlformats.org/officeDocument/2006/relationships" r:embed="rId3" cstate="print"/>
        <a:stretch>
          <a:fillRect/>
        </a:stretch>
      </xdr:blipFill>
      <xdr:spPr>
        <a:xfrm>
          <a:off x="10106025" y="3600450"/>
          <a:ext cx="47625" cy="190500"/>
        </a:xfrm>
        <a:prstGeom prst="rect">
          <a:avLst/>
        </a:prstGeom>
        <a:noFill/>
      </xdr:spPr>
    </xdr:pic>
    <xdr:clientData fLocksWithSheet="0"/>
  </xdr:oneCellAnchor>
  <xdr:oneCellAnchor>
    <xdr:from>
      <xdr:col>5</xdr:col>
      <xdr:colOff>0</xdr:colOff>
      <xdr:row>0</xdr:row>
      <xdr:rowOff>0</xdr:rowOff>
    </xdr:from>
    <xdr:ext cx="47625" cy="190500"/>
    <xdr:pic>
      <xdr:nvPicPr>
        <xdr:cNvPr id="326" name="image155.png">
          <a:extLst>
            <a:ext uri="{FF2B5EF4-FFF2-40B4-BE49-F238E27FC236}">
              <a16:creationId xmlns:a16="http://schemas.microsoft.com/office/drawing/2014/main" id="{F6839224-0408-4D65-99D8-C636DBAA16AA}"/>
            </a:ext>
          </a:extLst>
        </xdr:cNvPr>
        <xdr:cNvPicPr preferRelativeResize="0"/>
      </xdr:nvPicPr>
      <xdr:blipFill>
        <a:blip xmlns:r="http://schemas.openxmlformats.org/officeDocument/2006/relationships" r:embed="rId3" cstate="print"/>
        <a:stretch>
          <a:fillRect/>
        </a:stretch>
      </xdr:blipFill>
      <xdr:spPr>
        <a:xfrm>
          <a:off x="10106025" y="3600450"/>
          <a:ext cx="47625" cy="190500"/>
        </a:xfrm>
        <a:prstGeom prst="rect">
          <a:avLst/>
        </a:prstGeom>
        <a:noFill/>
      </xdr:spPr>
    </xdr:pic>
    <xdr:clientData fLocksWithSheet="0"/>
  </xdr:oneCellAnchor>
  <xdr:oneCellAnchor>
    <xdr:from>
      <xdr:col>5</xdr:col>
      <xdr:colOff>0</xdr:colOff>
      <xdr:row>0</xdr:row>
      <xdr:rowOff>0</xdr:rowOff>
    </xdr:from>
    <xdr:ext cx="47625" cy="190500"/>
    <xdr:pic>
      <xdr:nvPicPr>
        <xdr:cNvPr id="327" name="image156.png">
          <a:extLst>
            <a:ext uri="{FF2B5EF4-FFF2-40B4-BE49-F238E27FC236}">
              <a16:creationId xmlns:a16="http://schemas.microsoft.com/office/drawing/2014/main" id="{B2BAF514-81DB-404C-9F3E-365CB1A1B24D}"/>
            </a:ext>
          </a:extLst>
        </xdr:cNvPr>
        <xdr:cNvPicPr preferRelativeResize="0"/>
      </xdr:nvPicPr>
      <xdr:blipFill>
        <a:blip xmlns:r="http://schemas.openxmlformats.org/officeDocument/2006/relationships" r:embed="rId3" cstate="print"/>
        <a:stretch>
          <a:fillRect/>
        </a:stretch>
      </xdr:blipFill>
      <xdr:spPr>
        <a:xfrm>
          <a:off x="10106025" y="3600450"/>
          <a:ext cx="47625" cy="190500"/>
        </a:xfrm>
        <a:prstGeom prst="rect">
          <a:avLst/>
        </a:prstGeom>
        <a:noFill/>
      </xdr:spPr>
    </xdr:pic>
    <xdr:clientData fLocksWithSheet="0"/>
  </xdr:oneCellAnchor>
  <xdr:oneCellAnchor>
    <xdr:from>
      <xdr:col>5</xdr:col>
      <xdr:colOff>0</xdr:colOff>
      <xdr:row>0</xdr:row>
      <xdr:rowOff>0</xdr:rowOff>
    </xdr:from>
    <xdr:ext cx="47625" cy="238125"/>
    <xdr:pic>
      <xdr:nvPicPr>
        <xdr:cNvPr id="328" name="image157.png">
          <a:extLst>
            <a:ext uri="{FF2B5EF4-FFF2-40B4-BE49-F238E27FC236}">
              <a16:creationId xmlns:a16="http://schemas.microsoft.com/office/drawing/2014/main" id="{2FEB4DC3-FC63-4F80-A402-9F0833266131}"/>
            </a:ext>
          </a:extLst>
        </xdr:cNvPr>
        <xdr:cNvPicPr preferRelativeResize="0"/>
      </xdr:nvPicPr>
      <xdr:blipFill>
        <a:blip xmlns:r="http://schemas.openxmlformats.org/officeDocument/2006/relationships" r:embed="rId3" cstate="print"/>
        <a:stretch>
          <a:fillRect/>
        </a:stretch>
      </xdr:blipFill>
      <xdr:spPr>
        <a:xfrm>
          <a:off x="10106025" y="3600450"/>
          <a:ext cx="47625" cy="238125"/>
        </a:xfrm>
        <a:prstGeom prst="rect">
          <a:avLst/>
        </a:prstGeom>
        <a:noFill/>
      </xdr:spPr>
    </xdr:pic>
    <xdr:clientData fLocksWithSheet="0"/>
  </xdr:oneCellAnchor>
  <xdr:oneCellAnchor>
    <xdr:from>
      <xdr:col>1</xdr:col>
      <xdr:colOff>0</xdr:colOff>
      <xdr:row>0</xdr:row>
      <xdr:rowOff>0</xdr:rowOff>
    </xdr:from>
    <xdr:ext cx="47625" cy="190500"/>
    <xdr:pic>
      <xdr:nvPicPr>
        <xdr:cNvPr id="329" name="image158.png">
          <a:extLst>
            <a:ext uri="{FF2B5EF4-FFF2-40B4-BE49-F238E27FC236}">
              <a16:creationId xmlns:a16="http://schemas.microsoft.com/office/drawing/2014/main" id="{6FCB6C90-1BC8-48E5-92BC-471B8B737AB3}"/>
            </a:ext>
          </a:extLst>
        </xdr:cNvPr>
        <xdr:cNvPicPr preferRelativeResize="0"/>
      </xdr:nvPicPr>
      <xdr:blipFill>
        <a:blip xmlns:r="http://schemas.openxmlformats.org/officeDocument/2006/relationships" r:embed="rId3" cstate="print"/>
        <a:stretch>
          <a:fillRect/>
        </a:stretch>
      </xdr:blipFill>
      <xdr:spPr>
        <a:xfrm>
          <a:off x="1914525" y="3600450"/>
          <a:ext cx="47625" cy="190500"/>
        </a:xfrm>
        <a:prstGeom prst="rect">
          <a:avLst/>
        </a:prstGeom>
        <a:noFill/>
      </xdr:spPr>
    </xdr:pic>
    <xdr:clientData fLocksWithSheet="0"/>
  </xdr:oneCellAnchor>
  <xdr:oneCellAnchor>
    <xdr:from>
      <xdr:col>1</xdr:col>
      <xdr:colOff>0</xdr:colOff>
      <xdr:row>0</xdr:row>
      <xdr:rowOff>0</xdr:rowOff>
    </xdr:from>
    <xdr:ext cx="47625" cy="190500"/>
    <xdr:pic>
      <xdr:nvPicPr>
        <xdr:cNvPr id="330" name="image159.png">
          <a:extLst>
            <a:ext uri="{FF2B5EF4-FFF2-40B4-BE49-F238E27FC236}">
              <a16:creationId xmlns:a16="http://schemas.microsoft.com/office/drawing/2014/main" id="{BFD1BC04-CADE-4C90-889D-E1043C39D9DE}"/>
            </a:ext>
          </a:extLst>
        </xdr:cNvPr>
        <xdr:cNvPicPr preferRelativeResize="0"/>
      </xdr:nvPicPr>
      <xdr:blipFill>
        <a:blip xmlns:r="http://schemas.openxmlformats.org/officeDocument/2006/relationships" r:embed="rId3" cstate="print"/>
        <a:stretch>
          <a:fillRect/>
        </a:stretch>
      </xdr:blipFill>
      <xdr:spPr>
        <a:xfrm>
          <a:off x="1914525" y="3600450"/>
          <a:ext cx="47625" cy="190500"/>
        </a:xfrm>
        <a:prstGeom prst="rect">
          <a:avLst/>
        </a:prstGeom>
        <a:noFill/>
      </xdr:spPr>
    </xdr:pic>
    <xdr:clientData fLocksWithSheet="0"/>
  </xdr:oneCellAnchor>
  <xdr:oneCellAnchor>
    <xdr:from>
      <xdr:col>1</xdr:col>
      <xdr:colOff>0</xdr:colOff>
      <xdr:row>0</xdr:row>
      <xdr:rowOff>0</xdr:rowOff>
    </xdr:from>
    <xdr:ext cx="47625" cy="190500"/>
    <xdr:pic>
      <xdr:nvPicPr>
        <xdr:cNvPr id="331" name="image160.png">
          <a:extLst>
            <a:ext uri="{FF2B5EF4-FFF2-40B4-BE49-F238E27FC236}">
              <a16:creationId xmlns:a16="http://schemas.microsoft.com/office/drawing/2014/main" id="{892DD393-9B51-4806-9545-999F66586789}"/>
            </a:ext>
          </a:extLst>
        </xdr:cNvPr>
        <xdr:cNvPicPr preferRelativeResize="0"/>
      </xdr:nvPicPr>
      <xdr:blipFill>
        <a:blip xmlns:r="http://schemas.openxmlformats.org/officeDocument/2006/relationships" r:embed="rId3" cstate="print"/>
        <a:stretch>
          <a:fillRect/>
        </a:stretch>
      </xdr:blipFill>
      <xdr:spPr>
        <a:xfrm>
          <a:off x="1914525" y="3600450"/>
          <a:ext cx="47625" cy="190500"/>
        </a:xfrm>
        <a:prstGeom prst="rect">
          <a:avLst/>
        </a:prstGeom>
        <a:noFill/>
      </xdr:spPr>
    </xdr:pic>
    <xdr:clientData fLocksWithSheet="0"/>
  </xdr:oneCellAnchor>
  <xdr:oneCellAnchor>
    <xdr:from>
      <xdr:col>1</xdr:col>
      <xdr:colOff>0</xdr:colOff>
      <xdr:row>0</xdr:row>
      <xdr:rowOff>0</xdr:rowOff>
    </xdr:from>
    <xdr:ext cx="47625" cy="190500"/>
    <xdr:pic>
      <xdr:nvPicPr>
        <xdr:cNvPr id="332" name="image161.png">
          <a:extLst>
            <a:ext uri="{FF2B5EF4-FFF2-40B4-BE49-F238E27FC236}">
              <a16:creationId xmlns:a16="http://schemas.microsoft.com/office/drawing/2014/main" id="{71893393-B1A1-494F-BC41-D67C1F7E7345}"/>
            </a:ext>
          </a:extLst>
        </xdr:cNvPr>
        <xdr:cNvPicPr preferRelativeResize="0"/>
      </xdr:nvPicPr>
      <xdr:blipFill>
        <a:blip xmlns:r="http://schemas.openxmlformats.org/officeDocument/2006/relationships" r:embed="rId3" cstate="print"/>
        <a:stretch>
          <a:fillRect/>
        </a:stretch>
      </xdr:blipFill>
      <xdr:spPr>
        <a:xfrm>
          <a:off x="1914525" y="3600450"/>
          <a:ext cx="47625" cy="190500"/>
        </a:xfrm>
        <a:prstGeom prst="rect">
          <a:avLst/>
        </a:prstGeom>
        <a:noFill/>
      </xdr:spPr>
    </xdr:pic>
    <xdr:clientData fLocksWithSheet="0"/>
  </xdr:oneCellAnchor>
  <xdr:oneCellAnchor>
    <xdr:from>
      <xdr:col>1</xdr:col>
      <xdr:colOff>0</xdr:colOff>
      <xdr:row>0</xdr:row>
      <xdr:rowOff>0</xdr:rowOff>
    </xdr:from>
    <xdr:ext cx="47625" cy="190500"/>
    <xdr:pic>
      <xdr:nvPicPr>
        <xdr:cNvPr id="333" name="image162.png">
          <a:extLst>
            <a:ext uri="{FF2B5EF4-FFF2-40B4-BE49-F238E27FC236}">
              <a16:creationId xmlns:a16="http://schemas.microsoft.com/office/drawing/2014/main" id="{64D62531-0D0F-44B7-96B5-84C7652224A3}"/>
            </a:ext>
          </a:extLst>
        </xdr:cNvPr>
        <xdr:cNvPicPr preferRelativeResize="0"/>
      </xdr:nvPicPr>
      <xdr:blipFill>
        <a:blip xmlns:r="http://schemas.openxmlformats.org/officeDocument/2006/relationships" r:embed="rId3" cstate="print"/>
        <a:stretch>
          <a:fillRect/>
        </a:stretch>
      </xdr:blipFill>
      <xdr:spPr>
        <a:xfrm>
          <a:off x="1914525" y="3600450"/>
          <a:ext cx="47625" cy="190500"/>
        </a:xfrm>
        <a:prstGeom prst="rect">
          <a:avLst/>
        </a:prstGeom>
        <a:noFill/>
      </xdr:spPr>
    </xdr:pic>
    <xdr:clientData fLocksWithSheet="0"/>
  </xdr:oneCellAnchor>
  <xdr:oneCellAnchor>
    <xdr:from>
      <xdr:col>1</xdr:col>
      <xdr:colOff>0</xdr:colOff>
      <xdr:row>0</xdr:row>
      <xdr:rowOff>0</xdr:rowOff>
    </xdr:from>
    <xdr:ext cx="47625" cy="190500"/>
    <xdr:pic>
      <xdr:nvPicPr>
        <xdr:cNvPr id="334" name="image163.png">
          <a:extLst>
            <a:ext uri="{FF2B5EF4-FFF2-40B4-BE49-F238E27FC236}">
              <a16:creationId xmlns:a16="http://schemas.microsoft.com/office/drawing/2014/main" id="{775F70AA-D378-473F-802C-440C615112ED}"/>
            </a:ext>
          </a:extLst>
        </xdr:cNvPr>
        <xdr:cNvPicPr preferRelativeResize="0"/>
      </xdr:nvPicPr>
      <xdr:blipFill>
        <a:blip xmlns:r="http://schemas.openxmlformats.org/officeDocument/2006/relationships" r:embed="rId3" cstate="print"/>
        <a:stretch>
          <a:fillRect/>
        </a:stretch>
      </xdr:blipFill>
      <xdr:spPr>
        <a:xfrm>
          <a:off x="1914525" y="3600450"/>
          <a:ext cx="47625" cy="190500"/>
        </a:xfrm>
        <a:prstGeom prst="rect">
          <a:avLst/>
        </a:prstGeom>
        <a:noFill/>
      </xdr:spPr>
    </xdr:pic>
    <xdr:clientData fLocksWithSheet="0"/>
  </xdr:oneCellAnchor>
  <xdr:oneCellAnchor>
    <xdr:from>
      <xdr:col>1</xdr:col>
      <xdr:colOff>0</xdr:colOff>
      <xdr:row>0</xdr:row>
      <xdr:rowOff>0</xdr:rowOff>
    </xdr:from>
    <xdr:ext cx="47625" cy="190500"/>
    <xdr:pic>
      <xdr:nvPicPr>
        <xdr:cNvPr id="335" name="image164.png">
          <a:extLst>
            <a:ext uri="{FF2B5EF4-FFF2-40B4-BE49-F238E27FC236}">
              <a16:creationId xmlns:a16="http://schemas.microsoft.com/office/drawing/2014/main" id="{F3308041-516F-481C-B5D9-6DD569F3B5BA}"/>
            </a:ext>
          </a:extLst>
        </xdr:cNvPr>
        <xdr:cNvPicPr preferRelativeResize="0"/>
      </xdr:nvPicPr>
      <xdr:blipFill>
        <a:blip xmlns:r="http://schemas.openxmlformats.org/officeDocument/2006/relationships" r:embed="rId3" cstate="print"/>
        <a:stretch>
          <a:fillRect/>
        </a:stretch>
      </xdr:blipFill>
      <xdr:spPr>
        <a:xfrm>
          <a:off x="1914525" y="3600450"/>
          <a:ext cx="47625" cy="190500"/>
        </a:xfrm>
        <a:prstGeom prst="rect">
          <a:avLst/>
        </a:prstGeom>
        <a:noFill/>
      </xdr:spPr>
    </xdr:pic>
    <xdr:clientData fLocksWithSheet="0"/>
  </xdr:oneCellAnchor>
  <xdr:oneCellAnchor>
    <xdr:from>
      <xdr:col>1</xdr:col>
      <xdr:colOff>0</xdr:colOff>
      <xdr:row>0</xdr:row>
      <xdr:rowOff>0</xdr:rowOff>
    </xdr:from>
    <xdr:ext cx="47625" cy="190500"/>
    <xdr:pic>
      <xdr:nvPicPr>
        <xdr:cNvPr id="336" name="image165.png">
          <a:extLst>
            <a:ext uri="{FF2B5EF4-FFF2-40B4-BE49-F238E27FC236}">
              <a16:creationId xmlns:a16="http://schemas.microsoft.com/office/drawing/2014/main" id="{FF5441DA-FAD1-4CE6-BDB1-2FCD7A3498C7}"/>
            </a:ext>
          </a:extLst>
        </xdr:cNvPr>
        <xdr:cNvPicPr preferRelativeResize="0"/>
      </xdr:nvPicPr>
      <xdr:blipFill>
        <a:blip xmlns:r="http://schemas.openxmlformats.org/officeDocument/2006/relationships" r:embed="rId3" cstate="print"/>
        <a:stretch>
          <a:fillRect/>
        </a:stretch>
      </xdr:blipFill>
      <xdr:spPr>
        <a:xfrm>
          <a:off x="1914525" y="3600450"/>
          <a:ext cx="47625" cy="190500"/>
        </a:xfrm>
        <a:prstGeom prst="rect">
          <a:avLst/>
        </a:prstGeom>
        <a:noFill/>
      </xdr:spPr>
    </xdr:pic>
    <xdr:clientData fLocksWithSheet="0"/>
  </xdr:oneCellAnchor>
  <xdr:oneCellAnchor>
    <xdr:from>
      <xdr:col>1</xdr:col>
      <xdr:colOff>0</xdr:colOff>
      <xdr:row>0</xdr:row>
      <xdr:rowOff>0</xdr:rowOff>
    </xdr:from>
    <xdr:ext cx="47625" cy="190500"/>
    <xdr:pic>
      <xdr:nvPicPr>
        <xdr:cNvPr id="337" name="image166.png">
          <a:extLst>
            <a:ext uri="{FF2B5EF4-FFF2-40B4-BE49-F238E27FC236}">
              <a16:creationId xmlns:a16="http://schemas.microsoft.com/office/drawing/2014/main" id="{01793406-5411-4C24-B04A-0807FF644211}"/>
            </a:ext>
          </a:extLst>
        </xdr:cNvPr>
        <xdr:cNvPicPr preferRelativeResize="0"/>
      </xdr:nvPicPr>
      <xdr:blipFill>
        <a:blip xmlns:r="http://schemas.openxmlformats.org/officeDocument/2006/relationships" r:embed="rId3" cstate="print"/>
        <a:stretch>
          <a:fillRect/>
        </a:stretch>
      </xdr:blipFill>
      <xdr:spPr>
        <a:xfrm>
          <a:off x="1914525" y="3600450"/>
          <a:ext cx="47625" cy="190500"/>
        </a:xfrm>
        <a:prstGeom prst="rect">
          <a:avLst/>
        </a:prstGeom>
        <a:noFill/>
      </xdr:spPr>
    </xdr:pic>
    <xdr:clientData fLocksWithSheet="0"/>
  </xdr:oneCellAnchor>
  <xdr:oneCellAnchor>
    <xdr:from>
      <xdr:col>1</xdr:col>
      <xdr:colOff>0</xdr:colOff>
      <xdr:row>0</xdr:row>
      <xdr:rowOff>0</xdr:rowOff>
    </xdr:from>
    <xdr:ext cx="47625" cy="190500"/>
    <xdr:pic>
      <xdr:nvPicPr>
        <xdr:cNvPr id="338" name="image167.png">
          <a:extLst>
            <a:ext uri="{FF2B5EF4-FFF2-40B4-BE49-F238E27FC236}">
              <a16:creationId xmlns:a16="http://schemas.microsoft.com/office/drawing/2014/main" id="{A3722BE5-1DEA-4EFE-B6C2-57C8BA1DB968}"/>
            </a:ext>
          </a:extLst>
        </xdr:cNvPr>
        <xdr:cNvPicPr preferRelativeResize="0"/>
      </xdr:nvPicPr>
      <xdr:blipFill>
        <a:blip xmlns:r="http://schemas.openxmlformats.org/officeDocument/2006/relationships" r:embed="rId3" cstate="print"/>
        <a:stretch>
          <a:fillRect/>
        </a:stretch>
      </xdr:blipFill>
      <xdr:spPr>
        <a:xfrm>
          <a:off x="1914525" y="3600450"/>
          <a:ext cx="47625" cy="190500"/>
        </a:xfrm>
        <a:prstGeom prst="rect">
          <a:avLst/>
        </a:prstGeom>
        <a:noFill/>
      </xdr:spPr>
    </xdr:pic>
    <xdr:clientData fLocksWithSheet="0"/>
  </xdr:oneCellAnchor>
  <xdr:oneCellAnchor>
    <xdr:from>
      <xdr:col>1</xdr:col>
      <xdr:colOff>0</xdr:colOff>
      <xdr:row>0</xdr:row>
      <xdr:rowOff>0</xdr:rowOff>
    </xdr:from>
    <xdr:ext cx="47625" cy="190500"/>
    <xdr:pic>
      <xdr:nvPicPr>
        <xdr:cNvPr id="339" name="image168.png">
          <a:extLst>
            <a:ext uri="{FF2B5EF4-FFF2-40B4-BE49-F238E27FC236}">
              <a16:creationId xmlns:a16="http://schemas.microsoft.com/office/drawing/2014/main" id="{CD07FCDD-2D15-4CBB-8757-F1B202D6BDF5}"/>
            </a:ext>
          </a:extLst>
        </xdr:cNvPr>
        <xdr:cNvPicPr preferRelativeResize="0"/>
      </xdr:nvPicPr>
      <xdr:blipFill>
        <a:blip xmlns:r="http://schemas.openxmlformats.org/officeDocument/2006/relationships" r:embed="rId3" cstate="print"/>
        <a:stretch>
          <a:fillRect/>
        </a:stretch>
      </xdr:blipFill>
      <xdr:spPr>
        <a:xfrm>
          <a:off x="1914525" y="3600450"/>
          <a:ext cx="47625" cy="190500"/>
        </a:xfrm>
        <a:prstGeom prst="rect">
          <a:avLst/>
        </a:prstGeom>
        <a:noFill/>
      </xdr:spPr>
    </xdr:pic>
    <xdr:clientData fLocksWithSheet="0"/>
  </xdr:oneCellAnchor>
  <xdr:oneCellAnchor>
    <xdr:from>
      <xdr:col>1</xdr:col>
      <xdr:colOff>0</xdr:colOff>
      <xdr:row>0</xdr:row>
      <xdr:rowOff>0</xdr:rowOff>
    </xdr:from>
    <xdr:ext cx="47625" cy="190500"/>
    <xdr:pic>
      <xdr:nvPicPr>
        <xdr:cNvPr id="340" name="image169.png">
          <a:extLst>
            <a:ext uri="{FF2B5EF4-FFF2-40B4-BE49-F238E27FC236}">
              <a16:creationId xmlns:a16="http://schemas.microsoft.com/office/drawing/2014/main" id="{44B07118-4E1E-4B4D-A884-7786EFFB8CAC}"/>
            </a:ext>
          </a:extLst>
        </xdr:cNvPr>
        <xdr:cNvPicPr preferRelativeResize="0"/>
      </xdr:nvPicPr>
      <xdr:blipFill>
        <a:blip xmlns:r="http://schemas.openxmlformats.org/officeDocument/2006/relationships" r:embed="rId3" cstate="print"/>
        <a:stretch>
          <a:fillRect/>
        </a:stretch>
      </xdr:blipFill>
      <xdr:spPr>
        <a:xfrm>
          <a:off x="1914525" y="3600450"/>
          <a:ext cx="47625" cy="190500"/>
        </a:xfrm>
        <a:prstGeom prst="rect">
          <a:avLst/>
        </a:prstGeom>
        <a:noFill/>
      </xdr:spPr>
    </xdr:pic>
    <xdr:clientData fLocksWithSheet="0"/>
  </xdr:oneCellAnchor>
  <xdr:oneCellAnchor>
    <xdr:from>
      <xdr:col>1</xdr:col>
      <xdr:colOff>0</xdr:colOff>
      <xdr:row>0</xdr:row>
      <xdr:rowOff>0</xdr:rowOff>
    </xdr:from>
    <xdr:ext cx="47625" cy="190500"/>
    <xdr:pic>
      <xdr:nvPicPr>
        <xdr:cNvPr id="341" name="image170.png">
          <a:extLst>
            <a:ext uri="{FF2B5EF4-FFF2-40B4-BE49-F238E27FC236}">
              <a16:creationId xmlns:a16="http://schemas.microsoft.com/office/drawing/2014/main" id="{020AA1F2-3C68-4B35-897F-9B5D52EF4026}"/>
            </a:ext>
          </a:extLst>
        </xdr:cNvPr>
        <xdr:cNvPicPr preferRelativeResize="0"/>
      </xdr:nvPicPr>
      <xdr:blipFill>
        <a:blip xmlns:r="http://schemas.openxmlformats.org/officeDocument/2006/relationships" r:embed="rId3" cstate="print"/>
        <a:stretch>
          <a:fillRect/>
        </a:stretch>
      </xdr:blipFill>
      <xdr:spPr>
        <a:xfrm>
          <a:off x="1914525" y="3600450"/>
          <a:ext cx="47625" cy="190500"/>
        </a:xfrm>
        <a:prstGeom prst="rect">
          <a:avLst/>
        </a:prstGeom>
        <a:noFill/>
      </xdr:spPr>
    </xdr:pic>
    <xdr:clientData fLocksWithSheet="0"/>
  </xdr:oneCellAnchor>
</xdr:wsDr>
</file>

<file path=xl/drawings/drawing7.xml><?xml version="1.0" encoding="utf-8"?>
<xdr:wsDr xmlns:xdr="http://schemas.openxmlformats.org/drawingml/2006/spreadsheetDrawing" xmlns:a="http://schemas.openxmlformats.org/drawingml/2006/main">
  <xdr:oneCellAnchor>
    <xdr:from>
      <xdr:col>0</xdr:col>
      <xdr:colOff>123825</xdr:colOff>
      <xdr:row>0</xdr:row>
      <xdr:rowOff>152400</xdr:rowOff>
    </xdr:from>
    <xdr:ext cx="1362075" cy="1257300"/>
    <xdr:pic>
      <xdr:nvPicPr>
        <xdr:cNvPr id="2" name="image486.png">
          <a:extLst>
            <a:ext uri="{FF2B5EF4-FFF2-40B4-BE49-F238E27FC236}">
              <a16:creationId xmlns:a16="http://schemas.microsoft.com/office/drawing/2014/main" id="{00000000-0008-0000-0300-000002000000}"/>
            </a:ext>
          </a:extLst>
        </xdr:cNvPr>
        <xdr:cNvPicPr preferRelativeResize="0"/>
      </xdr:nvPicPr>
      <xdr:blipFill>
        <a:blip xmlns:r="http://schemas.openxmlformats.org/officeDocument/2006/relationships" r:embed="rId1" cstate="print"/>
        <a:stretch>
          <a:fillRect/>
        </a:stretch>
      </xdr:blipFill>
      <xdr:spPr>
        <a:xfrm>
          <a:off x="123825" y="152400"/>
          <a:ext cx="1362075" cy="1257300"/>
        </a:xfrm>
        <a:prstGeom prst="rect">
          <a:avLst/>
        </a:prstGeom>
        <a:noFill/>
      </xdr:spPr>
    </xdr:pic>
    <xdr:clientData fLocksWithSheet="0"/>
  </xdr:oneCellAnchor>
  <xdr:oneCellAnchor>
    <xdr:from>
      <xdr:col>15</xdr:col>
      <xdr:colOff>314325</xdr:colOff>
      <xdr:row>0</xdr:row>
      <xdr:rowOff>95250</xdr:rowOff>
    </xdr:from>
    <xdr:ext cx="1162050" cy="1162050"/>
    <xdr:pic>
      <xdr:nvPicPr>
        <xdr:cNvPr id="3" name="image487.jpg">
          <a:extLst>
            <a:ext uri="{FF2B5EF4-FFF2-40B4-BE49-F238E27FC236}">
              <a16:creationId xmlns:a16="http://schemas.microsoft.com/office/drawing/2014/main" id="{00000000-0008-0000-0300-000003000000}"/>
            </a:ext>
          </a:extLst>
        </xdr:cNvPr>
        <xdr:cNvPicPr preferRelativeResize="0"/>
      </xdr:nvPicPr>
      <xdr:blipFill>
        <a:blip xmlns:r="http://schemas.openxmlformats.org/officeDocument/2006/relationships" r:embed="rId2" cstate="print"/>
        <a:stretch>
          <a:fillRect/>
        </a:stretch>
      </xdr:blipFill>
      <xdr:spPr>
        <a:xfrm>
          <a:off x="14411325" y="95250"/>
          <a:ext cx="1162050" cy="1162050"/>
        </a:xfrm>
        <a:prstGeom prst="rect">
          <a:avLst/>
        </a:prstGeom>
        <a:noFill/>
      </xdr:spPr>
    </xdr:pic>
    <xdr:clientData fLocksWithSheet="0"/>
  </xdr:oneCellAnchor>
  <xdr:oneCellAnchor>
    <xdr:from>
      <xdr:col>5</xdr:col>
      <xdr:colOff>0</xdr:colOff>
      <xdr:row>0</xdr:row>
      <xdr:rowOff>0</xdr:rowOff>
    </xdr:from>
    <xdr:ext cx="47625" cy="219075"/>
    <xdr:pic>
      <xdr:nvPicPr>
        <xdr:cNvPr id="4" name="image488.png">
          <a:extLst>
            <a:ext uri="{FF2B5EF4-FFF2-40B4-BE49-F238E27FC236}">
              <a16:creationId xmlns:a16="http://schemas.microsoft.com/office/drawing/2014/main" id="{00000000-0008-0000-0300-00000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5" name="image489.png">
          <a:extLst>
            <a:ext uri="{FF2B5EF4-FFF2-40B4-BE49-F238E27FC236}">
              <a16:creationId xmlns:a16="http://schemas.microsoft.com/office/drawing/2014/main" id="{00000000-0008-0000-0300-000005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6" name="image490.png">
          <a:extLst>
            <a:ext uri="{FF2B5EF4-FFF2-40B4-BE49-F238E27FC236}">
              <a16:creationId xmlns:a16="http://schemas.microsoft.com/office/drawing/2014/main" id="{00000000-0008-0000-0300-000006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76225"/>
    <xdr:pic>
      <xdr:nvPicPr>
        <xdr:cNvPr id="7" name="image491.png">
          <a:extLst>
            <a:ext uri="{FF2B5EF4-FFF2-40B4-BE49-F238E27FC236}">
              <a16:creationId xmlns:a16="http://schemas.microsoft.com/office/drawing/2014/main" id="{00000000-0008-0000-0300-000007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8" name="image492.png">
          <a:extLst>
            <a:ext uri="{FF2B5EF4-FFF2-40B4-BE49-F238E27FC236}">
              <a16:creationId xmlns:a16="http://schemas.microsoft.com/office/drawing/2014/main" id="{00000000-0008-0000-0300-000008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9" name="image493.png">
          <a:extLst>
            <a:ext uri="{FF2B5EF4-FFF2-40B4-BE49-F238E27FC236}">
              <a16:creationId xmlns:a16="http://schemas.microsoft.com/office/drawing/2014/main" id="{00000000-0008-0000-0300-000009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00025"/>
    <xdr:pic>
      <xdr:nvPicPr>
        <xdr:cNvPr id="10" name="image494.png">
          <a:extLst>
            <a:ext uri="{FF2B5EF4-FFF2-40B4-BE49-F238E27FC236}">
              <a16:creationId xmlns:a16="http://schemas.microsoft.com/office/drawing/2014/main" id="{00000000-0008-0000-0300-00000A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11" name="image495.png">
          <a:extLst>
            <a:ext uri="{FF2B5EF4-FFF2-40B4-BE49-F238E27FC236}">
              <a16:creationId xmlns:a16="http://schemas.microsoft.com/office/drawing/2014/main" id="{00000000-0008-0000-0300-00000B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12" name="image496.png">
          <a:extLst>
            <a:ext uri="{FF2B5EF4-FFF2-40B4-BE49-F238E27FC236}">
              <a16:creationId xmlns:a16="http://schemas.microsoft.com/office/drawing/2014/main" id="{00000000-0008-0000-0300-00000C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13" name="image497.png">
          <a:extLst>
            <a:ext uri="{FF2B5EF4-FFF2-40B4-BE49-F238E27FC236}">
              <a16:creationId xmlns:a16="http://schemas.microsoft.com/office/drawing/2014/main" id="{00000000-0008-0000-0300-00000D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14" name="image498.png">
          <a:extLst>
            <a:ext uri="{FF2B5EF4-FFF2-40B4-BE49-F238E27FC236}">
              <a16:creationId xmlns:a16="http://schemas.microsoft.com/office/drawing/2014/main" id="{00000000-0008-0000-0300-00000E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15" name="image499.png">
          <a:extLst>
            <a:ext uri="{FF2B5EF4-FFF2-40B4-BE49-F238E27FC236}">
              <a16:creationId xmlns:a16="http://schemas.microsoft.com/office/drawing/2014/main" id="{00000000-0008-0000-0300-00000F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16" name="image500.png">
          <a:extLst>
            <a:ext uri="{FF2B5EF4-FFF2-40B4-BE49-F238E27FC236}">
              <a16:creationId xmlns:a16="http://schemas.microsoft.com/office/drawing/2014/main" id="{00000000-0008-0000-0300-000010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17" name="image501.png">
          <a:extLst>
            <a:ext uri="{FF2B5EF4-FFF2-40B4-BE49-F238E27FC236}">
              <a16:creationId xmlns:a16="http://schemas.microsoft.com/office/drawing/2014/main" id="{00000000-0008-0000-0300-000011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18" name="image502.png">
          <a:extLst>
            <a:ext uri="{FF2B5EF4-FFF2-40B4-BE49-F238E27FC236}">
              <a16:creationId xmlns:a16="http://schemas.microsoft.com/office/drawing/2014/main" id="{00000000-0008-0000-0300-000012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76225"/>
    <xdr:pic>
      <xdr:nvPicPr>
        <xdr:cNvPr id="19" name="image503.png">
          <a:extLst>
            <a:ext uri="{FF2B5EF4-FFF2-40B4-BE49-F238E27FC236}">
              <a16:creationId xmlns:a16="http://schemas.microsoft.com/office/drawing/2014/main" id="{00000000-0008-0000-0300-000013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20" name="image504.png">
          <a:extLst>
            <a:ext uri="{FF2B5EF4-FFF2-40B4-BE49-F238E27FC236}">
              <a16:creationId xmlns:a16="http://schemas.microsoft.com/office/drawing/2014/main" id="{00000000-0008-0000-0300-00001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21" name="image505.png">
          <a:extLst>
            <a:ext uri="{FF2B5EF4-FFF2-40B4-BE49-F238E27FC236}">
              <a16:creationId xmlns:a16="http://schemas.microsoft.com/office/drawing/2014/main" id="{00000000-0008-0000-0300-000015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22" name="image506.png">
          <a:extLst>
            <a:ext uri="{FF2B5EF4-FFF2-40B4-BE49-F238E27FC236}">
              <a16:creationId xmlns:a16="http://schemas.microsoft.com/office/drawing/2014/main" id="{00000000-0008-0000-0300-000016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23" name="image507.png">
          <a:extLst>
            <a:ext uri="{FF2B5EF4-FFF2-40B4-BE49-F238E27FC236}">
              <a16:creationId xmlns:a16="http://schemas.microsoft.com/office/drawing/2014/main" id="{00000000-0008-0000-0300-000017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24" name="image508.png">
          <a:extLst>
            <a:ext uri="{FF2B5EF4-FFF2-40B4-BE49-F238E27FC236}">
              <a16:creationId xmlns:a16="http://schemas.microsoft.com/office/drawing/2014/main" id="{00000000-0008-0000-0300-000018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25" name="image509.png">
          <a:extLst>
            <a:ext uri="{FF2B5EF4-FFF2-40B4-BE49-F238E27FC236}">
              <a16:creationId xmlns:a16="http://schemas.microsoft.com/office/drawing/2014/main" id="{00000000-0008-0000-0300-000019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38125"/>
    <xdr:pic>
      <xdr:nvPicPr>
        <xdr:cNvPr id="26" name="image510.png">
          <a:extLst>
            <a:ext uri="{FF2B5EF4-FFF2-40B4-BE49-F238E27FC236}">
              <a16:creationId xmlns:a16="http://schemas.microsoft.com/office/drawing/2014/main" id="{00000000-0008-0000-0300-00001A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27" name="image511.png">
          <a:extLst>
            <a:ext uri="{FF2B5EF4-FFF2-40B4-BE49-F238E27FC236}">
              <a16:creationId xmlns:a16="http://schemas.microsoft.com/office/drawing/2014/main" id="{00000000-0008-0000-0300-00001B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28" name="image512.png">
          <a:extLst>
            <a:ext uri="{FF2B5EF4-FFF2-40B4-BE49-F238E27FC236}">
              <a16:creationId xmlns:a16="http://schemas.microsoft.com/office/drawing/2014/main" id="{00000000-0008-0000-0300-00001C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29" name="image513.png">
          <a:extLst>
            <a:ext uri="{FF2B5EF4-FFF2-40B4-BE49-F238E27FC236}">
              <a16:creationId xmlns:a16="http://schemas.microsoft.com/office/drawing/2014/main" id="{00000000-0008-0000-0300-00001D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30" name="image514.png">
          <a:extLst>
            <a:ext uri="{FF2B5EF4-FFF2-40B4-BE49-F238E27FC236}">
              <a16:creationId xmlns:a16="http://schemas.microsoft.com/office/drawing/2014/main" id="{00000000-0008-0000-0300-00001E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31" name="image515.png">
          <a:extLst>
            <a:ext uri="{FF2B5EF4-FFF2-40B4-BE49-F238E27FC236}">
              <a16:creationId xmlns:a16="http://schemas.microsoft.com/office/drawing/2014/main" id="{00000000-0008-0000-0300-00001F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80975"/>
    <xdr:pic>
      <xdr:nvPicPr>
        <xdr:cNvPr id="32" name="image516.png">
          <a:extLst>
            <a:ext uri="{FF2B5EF4-FFF2-40B4-BE49-F238E27FC236}">
              <a16:creationId xmlns:a16="http://schemas.microsoft.com/office/drawing/2014/main" id="{00000000-0008-0000-0300-000020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33" name="image517.png">
          <a:extLst>
            <a:ext uri="{FF2B5EF4-FFF2-40B4-BE49-F238E27FC236}">
              <a16:creationId xmlns:a16="http://schemas.microsoft.com/office/drawing/2014/main" id="{00000000-0008-0000-0300-000021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34" name="image518.png">
          <a:extLst>
            <a:ext uri="{FF2B5EF4-FFF2-40B4-BE49-F238E27FC236}">
              <a16:creationId xmlns:a16="http://schemas.microsoft.com/office/drawing/2014/main" id="{00000000-0008-0000-0300-000022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35" name="image519.png">
          <a:extLst>
            <a:ext uri="{FF2B5EF4-FFF2-40B4-BE49-F238E27FC236}">
              <a16:creationId xmlns:a16="http://schemas.microsoft.com/office/drawing/2014/main" id="{00000000-0008-0000-0300-000023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36" name="image520.png">
          <a:extLst>
            <a:ext uri="{FF2B5EF4-FFF2-40B4-BE49-F238E27FC236}">
              <a16:creationId xmlns:a16="http://schemas.microsoft.com/office/drawing/2014/main" id="{00000000-0008-0000-0300-00002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37" name="image521.png">
          <a:extLst>
            <a:ext uri="{FF2B5EF4-FFF2-40B4-BE49-F238E27FC236}">
              <a16:creationId xmlns:a16="http://schemas.microsoft.com/office/drawing/2014/main" id="{00000000-0008-0000-0300-000025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38" name="image522.png">
          <a:extLst>
            <a:ext uri="{FF2B5EF4-FFF2-40B4-BE49-F238E27FC236}">
              <a16:creationId xmlns:a16="http://schemas.microsoft.com/office/drawing/2014/main" id="{00000000-0008-0000-0300-000026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39" name="image523.png">
          <a:extLst>
            <a:ext uri="{FF2B5EF4-FFF2-40B4-BE49-F238E27FC236}">
              <a16:creationId xmlns:a16="http://schemas.microsoft.com/office/drawing/2014/main" id="{00000000-0008-0000-0300-000027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40" name="image524.png">
          <a:extLst>
            <a:ext uri="{FF2B5EF4-FFF2-40B4-BE49-F238E27FC236}">
              <a16:creationId xmlns:a16="http://schemas.microsoft.com/office/drawing/2014/main" id="{00000000-0008-0000-0300-000028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41" name="image525.png">
          <a:extLst>
            <a:ext uri="{FF2B5EF4-FFF2-40B4-BE49-F238E27FC236}">
              <a16:creationId xmlns:a16="http://schemas.microsoft.com/office/drawing/2014/main" id="{00000000-0008-0000-0300-000029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42" name="image526.png">
          <a:extLst>
            <a:ext uri="{FF2B5EF4-FFF2-40B4-BE49-F238E27FC236}">
              <a16:creationId xmlns:a16="http://schemas.microsoft.com/office/drawing/2014/main" id="{00000000-0008-0000-0300-00002A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43" name="image527.png">
          <a:extLst>
            <a:ext uri="{FF2B5EF4-FFF2-40B4-BE49-F238E27FC236}">
              <a16:creationId xmlns:a16="http://schemas.microsoft.com/office/drawing/2014/main" id="{00000000-0008-0000-0300-00002B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44" name="image528.png">
          <a:extLst>
            <a:ext uri="{FF2B5EF4-FFF2-40B4-BE49-F238E27FC236}">
              <a16:creationId xmlns:a16="http://schemas.microsoft.com/office/drawing/2014/main" id="{00000000-0008-0000-0300-00002C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45" name="image529.png">
          <a:extLst>
            <a:ext uri="{FF2B5EF4-FFF2-40B4-BE49-F238E27FC236}">
              <a16:creationId xmlns:a16="http://schemas.microsoft.com/office/drawing/2014/main" id="{00000000-0008-0000-0300-00002D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46" name="image530.png">
          <a:extLst>
            <a:ext uri="{FF2B5EF4-FFF2-40B4-BE49-F238E27FC236}">
              <a16:creationId xmlns:a16="http://schemas.microsoft.com/office/drawing/2014/main" id="{00000000-0008-0000-0300-00002E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38125"/>
    <xdr:pic>
      <xdr:nvPicPr>
        <xdr:cNvPr id="47" name="image531.png">
          <a:extLst>
            <a:ext uri="{FF2B5EF4-FFF2-40B4-BE49-F238E27FC236}">
              <a16:creationId xmlns:a16="http://schemas.microsoft.com/office/drawing/2014/main" id="{00000000-0008-0000-0300-00002F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48" name="image532.png">
          <a:extLst>
            <a:ext uri="{FF2B5EF4-FFF2-40B4-BE49-F238E27FC236}">
              <a16:creationId xmlns:a16="http://schemas.microsoft.com/office/drawing/2014/main" id="{00000000-0008-0000-0300-000030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49" name="image533.png">
          <a:extLst>
            <a:ext uri="{FF2B5EF4-FFF2-40B4-BE49-F238E27FC236}">
              <a16:creationId xmlns:a16="http://schemas.microsoft.com/office/drawing/2014/main" id="{00000000-0008-0000-0300-000031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50" name="image534.png">
          <a:extLst>
            <a:ext uri="{FF2B5EF4-FFF2-40B4-BE49-F238E27FC236}">
              <a16:creationId xmlns:a16="http://schemas.microsoft.com/office/drawing/2014/main" id="{00000000-0008-0000-0300-000032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51" name="image535.png">
          <a:extLst>
            <a:ext uri="{FF2B5EF4-FFF2-40B4-BE49-F238E27FC236}">
              <a16:creationId xmlns:a16="http://schemas.microsoft.com/office/drawing/2014/main" id="{00000000-0008-0000-0300-000033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52" name="image536.png">
          <a:extLst>
            <a:ext uri="{FF2B5EF4-FFF2-40B4-BE49-F238E27FC236}">
              <a16:creationId xmlns:a16="http://schemas.microsoft.com/office/drawing/2014/main" id="{00000000-0008-0000-0300-00003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80975"/>
    <xdr:pic>
      <xdr:nvPicPr>
        <xdr:cNvPr id="53" name="image537.png">
          <a:extLst>
            <a:ext uri="{FF2B5EF4-FFF2-40B4-BE49-F238E27FC236}">
              <a16:creationId xmlns:a16="http://schemas.microsoft.com/office/drawing/2014/main" id="{00000000-0008-0000-0300-000035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54" name="image538.png">
          <a:extLst>
            <a:ext uri="{FF2B5EF4-FFF2-40B4-BE49-F238E27FC236}">
              <a16:creationId xmlns:a16="http://schemas.microsoft.com/office/drawing/2014/main" id="{00000000-0008-0000-0300-000036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55" name="image539.png">
          <a:extLst>
            <a:ext uri="{FF2B5EF4-FFF2-40B4-BE49-F238E27FC236}">
              <a16:creationId xmlns:a16="http://schemas.microsoft.com/office/drawing/2014/main" id="{00000000-0008-0000-0300-000037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56" name="image540.png">
          <a:extLst>
            <a:ext uri="{FF2B5EF4-FFF2-40B4-BE49-F238E27FC236}">
              <a16:creationId xmlns:a16="http://schemas.microsoft.com/office/drawing/2014/main" id="{00000000-0008-0000-0300-000038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57" name="image541.png">
          <a:extLst>
            <a:ext uri="{FF2B5EF4-FFF2-40B4-BE49-F238E27FC236}">
              <a16:creationId xmlns:a16="http://schemas.microsoft.com/office/drawing/2014/main" id="{00000000-0008-0000-0300-000039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58" name="image542.png">
          <a:extLst>
            <a:ext uri="{FF2B5EF4-FFF2-40B4-BE49-F238E27FC236}">
              <a16:creationId xmlns:a16="http://schemas.microsoft.com/office/drawing/2014/main" id="{00000000-0008-0000-0300-00003A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59" name="image543.png">
          <a:extLst>
            <a:ext uri="{FF2B5EF4-FFF2-40B4-BE49-F238E27FC236}">
              <a16:creationId xmlns:a16="http://schemas.microsoft.com/office/drawing/2014/main" id="{00000000-0008-0000-0300-00003B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60" name="image544.png">
          <a:extLst>
            <a:ext uri="{FF2B5EF4-FFF2-40B4-BE49-F238E27FC236}">
              <a16:creationId xmlns:a16="http://schemas.microsoft.com/office/drawing/2014/main" id="{00000000-0008-0000-0300-00003C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61" name="image545.png">
          <a:extLst>
            <a:ext uri="{FF2B5EF4-FFF2-40B4-BE49-F238E27FC236}">
              <a16:creationId xmlns:a16="http://schemas.microsoft.com/office/drawing/2014/main" id="{00000000-0008-0000-0300-00003D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62" name="image546.png">
          <a:extLst>
            <a:ext uri="{FF2B5EF4-FFF2-40B4-BE49-F238E27FC236}">
              <a16:creationId xmlns:a16="http://schemas.microsoft.com/office/drawing/2014/main" id="{00000000-0008-0000-0300-00003E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38125"/>
    <xdr:pic>
      <xdr:nvPicPr>
        <xdr:cNvPr id="63" name="image547.png">
          <a:extLst>
            <a:ext uri="{FF2B5EF4-FFF2-40B4-BE49-F238E27FC236}">
              <a16:creationId xmlns:a16="http://schemas.microsoft.com/office/drawing/2014/main" id="{00000000-0008-0000-0300-00003F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64" name="image548.png">
          <a:extLst>
            <a:ext uri="{FF2B5EF4-FFF2-40B4-BE49-F238E27FC236}">
              <a16:creationId xmlns:a16="http://schemas.microsoft.com/office/drawing/2014/main" id="{00000000-0008-0000-0300-000040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65" name="image549.png">
          <a:extLst>
            <a:ext uri="{FF2B5EF4-FFF2-40B4-BE49-F238E27FC236}">
              <a16:creationId xmlns:a16="http://schemas.microsoft.com/office/drawing/2014/main" id="{00000000-0008-0000-0300-000041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66" name="image550.png">
          <a:extLst>
            <a:ext uri="{FF2B5EF4-FFF2-40B4-BE49-F238E27FC236}">
              <a16:creationId xmlns:a16="http://schemas.microsoft.com/office/drawing/2014/main" id="{00000000-0008-0000-0300-000042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67" name="image551.png">
          <a:extLst>
            <a:ext uri="{FF2B5EF4-FFF2-40B4-BE49-F238E27FC236}">
              <a16:creationId xmlns:a16="http://schemas.microsoft.com/office/drawing/2014/main" id="{00000000-0008-0000-0300-000043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68" name="image552.png">
          <a:extLst>
            <a:ext uri="{FF2B5EF4-FFF2-40B4-BE49-F238E27FC236}">
              <a16:creationId xmlns:a16="http://schemas.microsoft.com/office/drawing/2014/main" id="{00000000-0008-0000-0300-00004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69" name="image553.png">
          <a:extLst>
            <a:ext uri="{FF2B5EF4-FFF2-40B4-BE49-F238E27FC236}">
              <a16:creationId xmlns:a16="http://schemas.microsoft.com/office/drawing/2014/main" id="{00000000-0008-0000-0300-000045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70" name="image554.png">
          <a:extLst>
            <a:ext uri="{FF2B5EF4-FFF2-40B4-BE49-F238E27FC236}">
              <a16:creationId xmlns:a16="http://schemas.microsoft.com/office/drawing/2014/main" id="{00000000-0008-0000-0300-000046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71" name="image555.png">
          <a:extLst>
            <a:ext uri="{FF2B5EF4-FFF2-40B4-BE49-F238E27FC236}">
              <a16:creationId xmlns:a16="http://schemas.microsoft.com/office/drawing/2014/main" id="{00000000-0008-0000-0300-000047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72" name="image556.png">
          <a:extLst>
            <a:ext uri="{FF2B5EF4-FFF2-40B4-BE49-F238E27FC236}">
              <a16:creationId xmlns:a16="http://schemas.microsoft.com/office/drawing/2014/main" id="{00000000-0008-0000-0300-000048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73" name="image557.png">
          <a:extLst>
            <a:ext uri="{FF2B5EF4-FFF2-40B4-BE49-F238E27FC236}">
              <a16:creationId xmlns:a16="http://schemas.microsoft.com/office/drawing/2014/main" id="{00000000-0008-0000-0300-000049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38125"/>
    <xdr:pic>
      <xdr:nvPicPr>
        <xdr:cNvPr id="74" name="image558.png">
          <a:extLst>
            <a:ext uri="{FF2B5EF4-FFF2-40B4-BE49-F238E27FC236}">
              <a16:creationId xmlns:a16="http://schemas.microsoft.com/office/drawing/2014/main" id="{00000000-0008-0000-0300-00004A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0</xdr:row>
      <xdr:rowOff>0</xdr:rowOff>
    </xdr:from>
    <xdr:ext cx="47625" cy="190500"/>
    <xdr:pic>
      <xdr:nvPicPr>
        <xdr:cNvPr id="75" name="image559.png">
          <a:extLst>
            <a:ext uri="{FF2B5EF4-FFF2-40B4-BE49-F238E27FC236}">
              <a16:creationId xmlns:a16="http://schemas.microsoft.com/office/drawing/2014/main" id="{00000000-0008-0000-0300-00004B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0</xdr:row>
      <xdr:rowOff>0</xdr:rowOff>
    </xdr:from>
    <xdr:ext cx="47625" cy="190500"/>
    <xdr:pic>
      <xdr:nvPicPr>
        <xdr:cNvPr id="76" name="image560.png">
          <a:extLst>
            <a:ext uri="{FF2B5EF4-FFF2-40B4-BE49-F238E27FC236}">
              <a16:creationId xmlns:a16="http://schemas.microsoft.com/office/drawing/2014/main" id="{00000000-0008-0000-0300-00004C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0</xdr:row>
      <xdr:rowOff>0</xdr:rowOff>
    </xdr:from>
    <xdr:ext cx="47625" cy="190500"/>
    <xdr:pic>
      <xdr:nvPicPr>
        <xdr:cNvPr id="77" name="image561.png">
          <a:extLst>
            <a:ext uri="{FF2B5EF4-FFF2-40B4-BE49-F238E27FC236}">
              <a16:creationId xmlns:a16="http://schemas.microsoft.com/office/drawing/2014/main" id="{00000000-0008-0000-0300-00004D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0</xdr:row>
      <xdr:rowOff>0</xdr:rowOff>
    </xdr:from>
    <xdr:ext cx="47625" cy="190500"/>
    <xdr:pic>
      <xdr:nvPicPr>
        <xdr:cNvPr id="78" name="image562.png">
          <a:extLst>
            <a:ext uri="{FF2B5EF4-FFF2-40B4-BE49-F238E27FC236}">
              <a16:creationId xmlns:a16="http://schemas.microsoft.com/office/drawing/2014/main" id="{00000000-0008-0000-0300-00004E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0</xdr:row>
      <xdr:rowOff>0</xdr:rowOff>
    </xdr:from>
    <xdr:ext cx="47625" cy="190500"/>
    <xdr:pic>
      <xdr:nvPicPr>
        <xdr:cNvPr id="79" name="image563.png">
          <a:extLst>
            <a:ext uri="{FF2B5EF4-FFF2-40B4-BE49-F238E27FC236}">
              <a16:creationId xmlns:a16="http://schemas.microsoft.com/office/drawing/2014/main" id="{00000000-0008-0000-0300-00004F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0</xdr:row>
      <xdr:rowOff>0</xdr:rowOff>
    </xdr:from>
    <xdr:ext cx="47625" cy="190500"/>
    <xdr:pic>
      <xdr:nvPicPr>
        <xdr:cNvPr id="80" name="image564.png">
          <a:extLst>
            <a:ext uri="{FF2B5EF4-FFF2-40B4-BE49-F238E27FC236}">
              <a16:creationId xmlns:a16="http://schemas.microsoft.com/office/drawing/2014/main" id="{00000000-0008-0000-0300-000050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0</xdr:row>
      <xdr:rowOff>0</xdr:rowOff>
    </xdr:from>
    <xdr:ext cx="47625" cy="190500"/>
    <xdr:pic>
      <xdr:nvPicPr>
        <xdr:cNvPr id="81" name="image565.png">
          <a:extLst>
            <a:ext uri="{FF2B5EF4-FFF2-40B4-BE49-F238E27FC236}">
              <a16:creationId xmlns:a16="http://schemas.microsoft.com/office/drawing/2014/main" id="{00000000-0008-0000-0300-000051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0</xdr:row>
      <xdr:rowOff>0</xdr:rowOff>
    </xdr:from>
    <xdr:ext cx="47625" cy="190500"/>
    <xdr:pic>
      <xdr:nvPicPr>
        <xdr:cNvPr id="82" name="image566.png">
          <a:extLst>
            <a:ext uri="{FF2B5EF4-FFF2-40B4-BE49-F238E27FC236}">
              <a16:creationId xmlns:a16="http://schemas.microsoft.com/office/drawing/2014/main" id="{00000000-0008-0000-0300-000052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0</xdr:row>
      <xdr:rowOff>0</xdr:rowOff>
    </xdr:from>
    <xdr:ext cx="47625" cy="190500"/>
    <xdr:pic>
      <xdr:nvPicPr>
        <xdr:cNvPr id="83" name="image567.png">
          <a:extLst>
            <a:ext uri="{FF2B5EF4-FFF2-40B4-BE49-F238E27FC236}">
              <a16:creationId xmlns:a16="http://schemas.microsoft.com/office/drawing/2014/main" id="{00000000-0008-0000-0300-000053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0</xdr:row>
      <xdr:rowOff>0</xdr:rowOff>
    </xdr:from>
    <xdr:ext cx="47625" cy="190500"/>
    <xdr:pic>
      <xdr:nvPicPr>
        <xdr:cNvPr id="84" name="image568.png">
          <a:extLst>
            <a:ext uri="{FF2B5EF4-FFF2-40B4-BE49-F238E27FC236}">
              <a16:creationId xmlns:a16="http://schemas.microsoft.com/office/drawing/2014/main" id="{00000000-0008-0000-0300-00005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0</xdr:row>
      <xdr:rowOff>0</xdr:rowOff>
    </xdr:from>
    <xdr:ext cx="47625" cy="190500"/>
    <xdr:pic>
      <xdr:nvPicPr>
        <xdr:cNvPr id="85" name="image569.png">
          <a:extLst>
            <a:ext uri="{FF2B5EF4-FFF2-40B4-BE49-F238E27FC236}">
              <a16:creationId xmlns:a16="http://schemas.microsoft.com/office/drawing/2014/main" id="{00000000-0008-0000-0300-000055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0</xdr:row>
      <xdr:rowOff>0</xdr:rowOff>
    </xdr:from>
    <xdr:ext cx="47625" cy="190500"/>
    <xdr:pic>
      <xdr:nvPicPr>
        <xdr:cNvPr id="86" name="image570.png">
          <a:extLst>
            <a:ext uri="{FF2B5EF4-FFF2-40B4-BE49-F238E27FC236}">
              <a16:creationId xmlns:a16="http://schemas.microsoft.com/office/drawing/2014/main" id="{00000000-0008-0000-0300-000056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87" name="image571.png">
          <a:extLst>
            <a:ext uri="{FF2B5EF4-FFF2-40B4-BE49-F238E27FC236}">
              <a16:creationId xmlns:a16="http://schemas.microsoft.com/office/drawing/2014/main" id="{00000000-0008-0000-0300-000057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88" name="image572.png">
          <a:extLst>
            <a:ext uri="{FF2B5EF4-FFF2-40B4-BE49-F238E27FC236}">
              <a16:creationId xmlns:a16="http://schemas.microsoft.com/office/drawing/2014/main" id="{00000000-0008-0000-0300-000058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89" name="image573.png">
          <a:extLst>
            <a:ext uri="{FF2B5EF4-FFF2-40B4-BE49-F238E27FC236}">
              <a16:creationId xmlns:a16="http://schemas.microsoft.com/office/drawing/2014/main" id="{00000000-0008-0000-0300-000059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76225"/>
    <xdr:pic>
      <xdr:nvPicPr>
        <xdr:cNvPr id="90" name="image574.png">
          <a:extLst>
            <a:ext uri="{FF2B5EF4-FFF2-40B4-BE49-F238E27FC236}">
              <a16:creationId xmlns:a16="http://schemas.microsoft.com/office/drawing/2014/main" id="{00000000-0008-0000-0300-00005A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91" name="image575.png">
          <a:extLst>
            <a:ext uri="{FF2B5EF4-FFF2-40B4-BE49-F238E27FC236}">
              <a16:creationId xmlns:a16="http://schemas.microsoft.com/office/drawing/2014/main" id="{00000000-0008-0000-0300-00005B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92" name="image576.png">
          <a:extLst>
            <a:ext uri="{FF2B5EF4-FFF2-40B4-BE49-F238E27FC236}">
              <a16:creationId xmlns:a16="http://schemas.microsoft.com/office/drawing/2014/main" id="{00000000-0008-0000-0300-00005C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00025"/>
    <xdr:pic>
      <xdr:nvPicPr>
        <xdr:cNvPr id="93" name="image577.png">
          <a:extLst>
            <a:ext uri="{FF2B5EF4-FFF2-40B4-BE49-F238E27FC236}">
              <a16:creationId xmlns:a16="http://schemas.microsoft.com/office/drawing/2014/main" id="{00000000-0008-0000-0300-00005D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94" name="image578.png">
          <a:extLst>
            <a:ext uri="{FF2B5EF4-FFF2-40B4-BE49-F238E27FC236}">
              <a16:creationId xmlns:a16="http://schemas.microsoft.com/office/drawing/2014/main" id="{00000000-0008-0000-0300-00005E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95" name="image579.png">
          <a:extLst>
            <a:ext uri="{FF2B5EF4-FFF2-40B4-BE49-F238E27FC236}">
              <a16:creationId xmlns:a16="http://schemas.microsoft.com/office/drawing/2014/main" id="{00000000-0008-0000-0300-00005F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96" name="image580.png">
          <a:extLst>
            <a:ext uri="{FF2B5EF4-FFF2-40B4-BE49-F238E27FC236}">
              <a16:creationId xmlns:a16="http://schemas.microsoft.com/office/drawing/2014/main" id="{00000000-0008-0000-0300-000060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97" name="image581.png">
          <a:extLst>
            <a:ext uri="{FF2B5EF4-FFF2-40B4-BE49-F238E27FC236}">
              <a16:creationId xmlns:a16="http://schemas.microsoft.com/office/drawing/2014/main" id="{00000000-0008-0000-0300-000061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98" name="image582.png">
          <a:extLst>
            <a:ext uri="{FF2B5EF4-FFF2-40B4-BE49-F238E27FC236}">
              <a16:creationId xmlns:a16="http://schemas.microsoft.com/office/drawing/2014/main" id="{00000000-0008-0000-0300-000062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99" name="image583.png">
          <a:extLst>
            <a:ext uri="{FF2B5EF4-FFF2-40B4-BE49-F238E27FC236}">
              <a16:creationId xmlns:a16="http://schemas.microsoft.com/office/drawing/2014/main" id="{00000000-0008-0000-0300-000063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100" name="image584.png">
          <a:extLst>
            <a:ext uri="{FF2B5EF4-FFF2-40B4-BE49-F238E27FC236}">
              <a16:creationId xmlns:a16="http://schemas.microsoft.com/office/drawing/2014/main" id="{00000000-0008-0000-0300-00006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19075"/>
    <xdr:pic>
      <xdr:nvPicPr>
        <xdr:cNvPr id="101" name="image585.png">
          <a:extLst>
            <a:ext uri="{FF2B5EF4-FFF2-40B4-BE49-F238E27FC236}">
              <a16:creationId xmlns:a16="http://schemas.microsoft.com/office/drawing/2014/main" id="{00000000-0008-0000-0300-000065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76225"/>
    <xdr:pic>
      <xdr:nvPicPr>
        <xdr:cNvPr id="102" name="image586.png">
          <a:extLst>
            <a:ext uri="{FF2B5EF4-FFF2-40B4-BE49-F238E27FC236}">
              <a16:creationId xmlns:a16="http://schemas.microsoft.com/office/drawing/2014/main" id="{00000000-0008-0000-0300-000066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03" name="image587.png">
          <a:extLst>
            <a:ext uri="{FF2B5EF4-FFF2-40B4-BE49-F238E27FC236}">
              <a16:creationId xmlns:a16="http://schemas.microsoft.com/office/drawing/2014/main" id="{00000000-0008-0000-0300-000067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04" name="image588.png">
          <a:extLst>
            <a:ext uri="{FF2B5EF4-FFF2-40B4-BE49-F238E27FC236}">
              <a16:creationId xmlns:a16="http://schemas.microsoft.com/office/drawing/2014/main" id="{00000000-0008-0000-0300-000068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05" name="image589.png">
          <a:extLst>
            <a:ext uri="{FF2B5EF4-FFF2-40B4-BE49-F238E27FC236}">
              <a16:creationId xmlns:a16="http://schemas.microsoft.com/office/drawing/2014/main" id="{00000000-0008-0000-0300-000069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06" name="image590.png">
          <a:extLst>
            <a:ext uri="{FF2B5EF4-FFF2-40B4-BE49-F238E27FC236}">
              <a16:creationId xmlns:a16="http://schemas.microsoft.com/office/drawing/2014/main" id="{00000000-0008-0000-0300-00006A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07" name="image591.png">
          <a:extLst>
            <a:ext uri="{FF2B5EF4-FFF2-40B4-BE49-F238E27FC236}">
              <a16:creationId xmlns:a16="http://schemas.microsoft.com/office/drawing/2014/main" id="{00000000-0008-0000-0300-00006B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08" name="image592.png">
          <a:extLst>
            <a:ext uri="{FF2B5EF4-FFF2-40B4-BE49-F238E27FC236}">
              <a16:creationId xmlns:a16="http://schemas.microsoft.com/office/drawing/2014/main" id="{00000000-0008-0000-0300-00006C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38125"/>
    <xdr:pic>
      <xdr:nvPicPr>
        <xdr:cNvPr id="109" name="image593.png">
          <a:extLst>
            <a:ext uri="{FF2B5EF4-FFF2-40B4-BE49-F238E27FC236}">
              <a16:creationId xmlns:a16="http://schemas.microsoft.com/office/drawing/2014/main" id="{00000000-0008-0000-0300-00006D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10" name="image594.png">
          <a:extLst>
            <a:ext uri="{FF2B5EF4-FFF2-40B4-BE49-F238E27FC236}">
              <a16:creationId xmlns:a16="http://schemas.microsoft.com/office/drawing/2014/main" id="{00000000-0008-0000-0300-00006E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11" name="image595.png">
          <a:extLst>
            <a:ext uri="{FF2B5EF4-FFF2-40B4-BE49-F238E27FC236}">
              <a16:creationId xmlns:a16="http://schemas.microsoft.com/office/drawing/2014/main" id="{00000000-0008-0000-0300-00006F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12" name="image596.png">
          <a:extLst>
            <a:ext uri="{FF2B5EF4-FFF2-40B4-BE49-F238E27FC236}">
              <a16:creationId xmlns:a16="http://schemas.microsoft.com/office/drawing/2014/main" id="{00000000-0008-0000-0300-000070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13" name="image597.png">
          <a:extLst>
            <a:ext uri="{FF2B5EF4-FFF2-40B4-BE49-F238E27FC236}">
              <a16:creationId xmlns:a16="http://schemas.microsoft.com/office/drawing/2014/main" id="{00000000-0008-0000-0300-000071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14" name="image598.png">
          <a:extLst>
            <a:ext uri="{FF2B5EF4-FFF2-40B4-BE49-F238E27FC236}">
              <a16:creationId xmlns:a16="http://schemas.microsoft.com/office/drawing/2014/main" id="{00000000-0008-0000-0300-000072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80975"/>
    <xdr:pic>
      <xdr:nvPicPr>
        <xdr:cNvPr id="115" name="image599.png">
          <a:extLst>
            <a:ext uri="{FF2B5EF4-FFF2-40B4-BE49-F238E27FC236}">
              <a16:creationId xmlns:a16="http://schemas.microsoft.com/office/drawing/2014/main" id="{00000000-0008-0000-0300-000073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16" name="image600.png">
          <a:extLst>
            <a:ext uri="{FF2B5EF4-FFF2-40B4-BE49-F238E27FC236}">
              <a16:creationId xmlns:a16="http://schemas.microsoft.com/office/drawing/2014/main" id="{00000000-0008-0000-0300-00007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17" name="image601.png">
          <a:extLst>
            <a:ext uri="{FF2B5EF4-FFF2-40B4-BE49-F238E27FC236}">
              <a16:creationId xmlns:a16="http://schemas.microsoft.com/office/drawing/2014/main" id="{00000000-0008-0000-0300-000075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18" name="image602.png">
          <a:extLst>
            <a:ext uri="{FF2B5EF4-FFF2-40B4-BE49-F238E27FC236}">
              <a16:creationId xmlns:a16="http://schemas.microsoft.com/office/drawing/2014/main" id="{00000000-0008-0000-0300-000076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19" name="image603.png">
          <a:extLst>
            <a:ext uri="{FF2B5EF4-FFF2-40B4-BE49-F238E27FC236}">
              <a16:creationId xmlns:a16="http://schemas.microsoft.com/office/drawing/2014/main" id="{00000000-0008-0000-0300-000077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20" name="image604.png">
          <a:extLst>
            <a:ext uri="{FF2B5EF4-FFF2-40B4-BE49-F238E27FC236}">
              <a16:creationId xmlns:a16="http://schemas.microsoft.com/office/drawing/2014/main" id="{00000000-0008-0000-0300-000078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21" name="image605.png">
          <a:extLst>
            <a:ext uri="{FF2B5EF4-FFF2-40B4-BE49-F238E27FC236}">
              <a16:creationId xmlns:a16="http://schemas.microsoft.com/office/drawing/2014/main" id="{00000000-0008-0000-0300-000079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22" name="image606.png">
          <a:extLst>
            <a:ext uri="{FF2B5EF4-FFF2-40B4-BE49-F238E27FC236}">
              <a16:creationId xmlns:a16="http://schemas.microsoft.com/office/drawing/2014/main" id="{00000000-0008-0000-0300-00007A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23" name="image607.png">
          <a:extLst>
            <a:ext uri="{FF2B5EF4-FFF2-40B4-BE49-F238E27FC236}">
              <a16:creationId xmlns:a16="http://schemas.microsoft.com/office/drawing/2014/main" id="{00000000-0008-0000-0300-00007B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24" name="image608.png">
          <a:extLst>
            <a:ext uri="{FF2B5EF4-FFF2-40B4-BE49-F238E27FC236}">
              <a16:creationId xmlns:a16="http://schemas.microsoft.com/office/drawing/2014/main" id="{00000000-0008-0000-0300-00007C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25" name="image609.png">
          <a:extLst>
            <a:ext uri="{FF2B5EF4-FFF2-40B4-BE49-F238E27FC236}">
              <a16:creationId xmlns:a16="http://schemas.microsoft.com/office/drawing/2014/main" id="{00000000-0008-0000-0300-00007D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26" name="image610.png">
          <a:extLst>
            <a:ext uri="{FF2B5EF4-FFF2-40B4-BE49-F238E27FC236}">
              <a16:creationId xmlns:a16="http://schemas.microsoft.com/office/drawing/2014/main" id="{00000000-0008-0000-0300-00007E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27" name="image611.png">
          <a:extLst>
            <a:ext uri="{FF2B5EF4-FFF2-40B4-BE49-F238E27FC236}">
              <a16:creationId xmlns:a16="http://schemas.microsoft.com/office/drawing/2014/main" id="{00000000-0008-0000-0300-00007F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28" name="image612.png">
          <a:extLst>
            <a:ext uri="{FF2B5EF4-FFF2-40B4-BE49-F238E27FC236}">
              <a16:creationId xmlns:a16="http://schemas.microsoft.com/office/drawing/2014/main" id="{00000000-0008-0000-0300-000080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29" name="image613.png">
          <a:extLst>
            <a:ext uri="{FF2B5EF4-FFF2-40B4-BE49-F238E27FC236}">
              <a16:creationId xmlns:a16="http://schemas.microsoft.com/office/drawing/2014/main" id="{00000000-0008-0000-0300-000081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38125"/>
    <xdr:pic>
      <xdr:nvPicPr>
        <xdr:cNvPr id="130" name="image614.png">
          <a:extLst>
            <a:ext uri="{FF2B5EF4-FFF2-40B4-BE49-F238E27FC236}">
              <a16:creationId xmlns:a16="http://schemas.microsoft.com/office/drawing/2014/main" id="{00000000-0008-0000-0300-000082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31" name="image615.png">
          <a:extLst>
            <a:ext uri="{FF2B5EF4-FFF2-40B4-BE49-F238E27FC236}">
              <a16:creationId xmlns:a16="http://schemas.microsoft.com/office/drawing/2014/main" id="{00000000-0008-0000-0300-000083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32" name="image616.png">
          <a:extLst>
            <a:ext uri="{FF2B5EF4-FFF2-40B4-BE49-F238E27FC236}">
              <a16:creationId xmlns:a16="http://schemas.microsoft.com/office/drawing/2014/main" id="{00000000-0008-0000-0300-00008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33" name="image617.png">
          <a:extLst>
            <a:ext uri="{FF2B5EF4-FFF2-40B4-BE49-F238E27FC236}">
              <a16:creationId xmlns:a16="http://schemas.microsoft.com/office/drawing/2014/main" id="{00000000-0008-0000-0300-000085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34" name="image618.png">
          <a:extLst>
            <a:ext uri="{FF2B5EF4-FFF2-40B4-BE49-F238E27FC236}">
              <a16:creationId xmlns:a16="http://schemas.microsoft.com/office/drawing/2014/main" id="{00000000-0008-0000-0300-000086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35" name="image619.png">
          <a:extLst>
            <a:ext uri="{FF2B5EF4-FFF2-40B4-BE49-F238E27FC236}">
              <a16:creationId xmlns:a16="http://schemas.microsoft.com/office/drawing/2014/main" id="{00000000-0008-0000-0300-000087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36" name="image620.png">
          <a:extLst>
            <a:ext uri="{FF2B5EF4-FFF2-40B4-BE49-F238E27FC236}">
              <a16:creationId xmlns:a16="http://schemas.microsoft.com/office/drawing/2014/main" id="{00000000-0008-0000-0300-000088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80975"/>
    <xdr:pic>
      <xdr:nvPicPr>
        <xdr:cNvPr id="137" name="image621.png">
          <a:extLst>
            <a:ext uri="{FF2B5EF4-FFF2-40B4-BE49-F238E27FC236}">
              <a16:creationId xmlns:a16="http://schemas.microsoft.com/office/drawing/2014/main" id="{00000000-0008-0000-0300-000089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38" name="image622.png">
          <a:extLst>
            <a:ext uri="{FF2B5EF4-FFF2-40B4-BE49-F238E27FC236}">
              <a16:creationId xmlns:a16="http://schemas.microsoft.com/office/drawing/2014/main" id="{00000000-0008-0000-0300-00008A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39" name="image623.png">
          <a:extLst>
            <a:ext uri="{FF2B5EF4-FFF2-40B4-BE49-F238E27FC236}">
              <a16:creationId xmlns:a16="http://schemas.microsoft.com/office/drawing/2014/main" id="{00000000-0008-0000-0300-00008B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40" name="image624.png">
          <a:extLst>
            <a:ext uri="{FF2B5EF4-FFF2-40B4-BE49-F238E27FC236}">
              <a16:creationId xmlns:a16="http://schemas.microsoft.com/office/drawing/2014/main" id="{00000000-0008-0000-0300-00008C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41" name="image625.png">
          <a:extLst>
            <a:ext uri="{FF2B5EF4-FFF2-40B4-BE49-F238E27FC236}">
              <a16:creationId xmlns:a16="http://schemas.microsoft.com/office/drawing/2014/main" id="{00000000-0008-0000-0300-00008D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42" name="image626.png">
          <a:extLst>
            <a:ext uri="{FF2B5EF4-FFF2-40B4-BE49-F238E27FC236}">
              <a16:creationId xmlns:a16="http://schemas.microsoft.com/office/drawing/2014/main" id="{00000000-0008-0000-0300-00008E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47625"/>
    <xdr:pic>
      <xdr:nvPicPr>
        <xdr:cNvPr id="143" name="image627.png">
          <a:extLst>
            <a:ext uri="{FF2B5EF4-FFF2-40B4-BE49-F238E27FC236}">
              <a16:creationId xmlns:a16="http://schemas.microsoft.com/office/drawing/2014/main" id="{00000000-0008-0000-0300-00008F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44" name="image628.png">
          <a:extLst>
            <a:ext uri="{FF2B5EF4-FFF2-40B4-BE49-F238E27FC236}">
              <a16:creationId xmlns:a16="http://schemas.microsoft.com/office/drawing/2014/main" id="{00000000-0008-0000-0300-000090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45" name="image629.png">
          <a:extLst>
            <a:ext uri="{FF2B5EF4-FFF2-40B4-BE49-F238E27FC236}">
              <a16:creationId xmlns:a16="http://schemas.microsoft.com/office/drawing/2014/main" id="{00000000-0008-0000-0300-000091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46" name="image630.png">
          <a:extLst>
            <a:ext uri="{FF2B5EF4-FFF2-40B4-BE49-F238E27FC236}">
              <a16:creationId xmlns:a16="http://schemas.microsoft.com/office/drawing/2014/main" id="{00000000-0008-0000-0300-000092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38125"/>
    <xdr:pic>
      <xdr:nvPicPr>
        <xdr:cNvPr id="147" name="image631.png">
          <a:extLst>
            <a:ext uri="{FF2B5EF4-FFF2-40B4-BE49-F238E27FC236}">
              <a16:creationId xmlns:a16="http://schemas.microsoft.com/office/drawing/2014/main" id="{00000000-0008-0000-0300-000093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48" name="image632.png">
          <a:extLst>
            <a:ext uri="{FF2B5EF4-FFF2-40B4-BE49-F238E27FC236}">
              <a16:creationId xmlns:a16="http://schemas.microsoft.com/office/drawing/2014/main" id="{00000000-0008-0000-0300-00009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49" name="image633.png">
          <a:extLst>
            <a:ext uri="{FF2B5EF4-FFF2-40B4-BE49-F238E27FC236}">
              <a16:creationId xmlns:a16="http://schemas.microsoft.com/office/drawing/2014/main" id="{00000000-0008-0000-0300-000095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50" name="image634.png">
          <a:extLst>
            <a:ext uri="{FF2B5EF4-FFF2-40B4-BE49-F238E27FC236}">
              <a16:creationId xmlns:a16="http://schemas.microsoft.com/office/drawing/2014/main" id="{00000000-0008-0000-0300-000096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51" name="image635.png">
          <a:extLst>
            <a:ext uri="{FF2B5EF4-FFF2-40B4-BE49-F238E27FC236}">
              <a16:creationId xmlns:a16="http://schemas.microsoft.com/office/drawing/2014/main" id="{00000000-0008-0000-0300-000097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52" name="image636.png">
          <a:extLst>
            <a:ext uri="{FF2B5EF4-FFF2-40B4-BE49-F238E27FC236}">
              <a16:creationId xmlns:a16="http://schemas.microsoft.com/office/drawing/2014/main" id="{00000000-0008-0000-0300-000098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53" name="image637.png">
          <a:extLst>
            <a:ext uri="{FF2B5EF4-FFF2-40B4-BE49-F238E27FC236}">
              <a16:creationId xmlns:a16="http://schemas.microsoft.com/office/drawing/2014/main" id="{00000000-0008-0000-0300-000099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54" name="image638.png">
          <a:extLst>
            <a:ext uri="{FF2B5EF4-FFF2-40B4-BE49-F238E27FC236}">
              <a16:creationId xmlns:a16="http://schemas.microsoft.com/office/drawing/2014/main" id="{00000000-0008-0000-0300-00009A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55" name="image639.png">
          <a:extLst>
            <a:ext uri="{FF2B5EF4-FFF2-40B4-BE49-F238E27FC236}">
              <a16:creationId xmlns:a16="http://schemas.microsoft.com/office/drawing/2014/main" id="{00000000-0008-0000-0300-00009B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56" name="image640.png">
          <a:extLst>
            <a:ext uri="{FF2B5EF4-FFF2-40B4-BE49-F238E27FC236}">
              <a16:creationId xmlns:a16="http://schemas.microsoft.com/office/drawing/2014/main" id="{00000000-0008-0000-0300-00009C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190500"/>
    <xdr:pic>
      <xdr:nvPicPr>
        <xdr:cNvPr id="157" name="image641.png">
          <a:extLst>
            <a:ext uri="{FF2B5EF4-FFF2-40B4-BE49-F238E27FC236}">
              <a16:creationId xmlns:a16="http://schemas.microsoft.com/office/drawing/2014/main" id="{00000000-0008-0000-0300-00009D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0</xdr:colOff>
      <xdr:row>0</xdr:row>
      <xdr:rowOff>0</xdr:rowOff>
    </xdr:from>
    <xdr:ext cx="47625" cy="238125"/>
    <xdr:pic>
      <xdr:nvPicPr>
        <xdr:cNvPr id="158" name="image642.png">
          <a:extLst>
            <a:ext uri="{FF2B5EF4-FFF2-40B4-BE49-F238E27FC236}">
              <a16:creationId xmlns:a16="http://schemas.microsoft.com/office/drawing/2014/main" id="{00000000-0008-0000-0300-00009E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0</xdr:row>
      <xdr:rowOff>0</xdr:rowOff>
    </xdr:from>
    <xdr:ext cx="47625" cy="190500"/>
    <xdr:pic>
      <xdr:nvPicPr>
        <xdr:cNvPr id="159" name="image643.png">
          <a:extLst>
            <a:ext uri="{FF2B5EF4-FFF2-40B4-BE49-F238E27FC236}">
              <a16:creationId xmlns:a16="http://schemas.microsoft.com/office/drawing/2014/main" id="{00000000-0008-0000-0300-00009F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0</xdr:row>
      <xdr:rowOff>0</xdr:rowOff>
    </xdr:from>
    <xdr:ext cx="47625" cy="190500"/>
    <xdr:pic>
      <xdr:nvPicPr>
        <xdr:cNvPr id="160" name="image644.png">
          <a:extLst>
            <a:ext uri="{FF2B5EF4-FFF2-40B4-BE49-F238E27FC236}">
              <a16:creationId xmlns:a16="http://schemas.microsoft.com/office/drawing/2014/main" id="{00000000-0008-0000-0300-0000A0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0</xdr:row>
      <xdr:rowOff>0</xdr:rowOff>
    </xdr:from>
    <xdr:ext cx="47625" cy="190500"/>
    <xdr:pic>
      <xdr:nvPicPr>
        <xdr:cNvPr id="161" name="image645.png">
          <a:extLst>
            <a:ext uri="{FF2B5EF4-FFF2-40B4-BE49-F238E27FC236}">
              <a16:creationId xmlns:a16="http://schemas.microsoft.com/office/drawing/2014/main" id="{00000000-0008-0000-0300-0000A1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0</xdr:row>
      <xdr:rowOff>0</xdr:rowOff>
    </xdr:from>
    <xdr:ext cx="47625" cy="190500"/>
    <xdr:pic>
      <xdr:nvPicPr>
        <xdr:cNvPr id="162" name="image646.png">
          <a:extLst>
            <a:ext uri="{FF2B5EF4-FFF2-40B4-BE49-F238E27FC236}">
              <a16:creationId xmlns:a16="http://schemas.microsoft.com/office/drawing/2014/main" id="{00000000-0008-0000-0300-0000A2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0</xdr:row>
      <xdr:rowOff>0</xdr:rowOff>
    </xdr:from>
    <xdr:ext cx="47625" cy="190500"/>
    <xdr:pic>
      <xdr:nvPicPr>
        <xdr:cNvPr id="163" name="image647.png">
          <a:extLst>
            <a:ext uri="{FF2B5EF4-FFF2-40B4-BE49-F238E27FC236}">
              <a16:creationId xmlns:a16="http://schemas.microsoft.com/office/drawing/2014/main" id="{00000000-0008-0000-0300-0000A3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0</xdr:row>
      <xdr:rowOff>0</xdr:rowOff>
    </xdr:from>
    <xdr:ext cx="47625" cy="190500"/>
    <xdr:pic>
      <xdr:nvPicPr>
        <xdr:cNvPr id="164" name="image648.png">
          <a:extLst>
            <a:ext uri="{FF2B5EF4-FFF2-40B4-BE49-F238E27FC236}">
              <a16:creationId xmlns:a16="http://schemas.microsoft.com/office/drawing/2014/main" id="{00000000-0008-0000-0300-0000A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0</xdr:row>
      <xdr:rowOff>0</xdr:rowOff>
    </xdr:from>
    <xdr:ext cx="47625" cy="190500"/>
    <xdr:pic>
      <xdr:nvPicPr>
        <xdr:cNvPr id="165" name="image649.png">
          <a:extLst>
            <a:ext uri="{FF2B5EF4-FFF2-40B4-BE49-F238E27FC236}">
              <a16:creationId xmlns:a16="http://schemas.microsoft.com/office/drawing/2014/main" id="{00000000-0008-0000-0300-0000A5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0</xdr:row>
      <xdr:rowOff>0</xdr:rowOff>
    </xdr:from>
    <xdr:ext cx="47625" cy="190500"/>
    <xdr:pic>
      <xdr:nvPicPr>
        <xdr:cNvPr id="166" name="image650.png">
          <a:extLst>
            <a:ext uri="{FF2B5EF4-FFF2-40B4-BE49-F238E27FC236}">
              <a16:creationId xmlns:a16="http://schemas.microsoft.com/office/drawing/2014/main" id="{00000000-0008-0000-0300-0000A6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0</xdr:row>
      <xdr:rowOff>0</xdr:rowOff>
    </xdr:from>
    <xdr:ext cx="47625" cy="190500"/>
    <xdr:pic>
      <xdr:nvPicPr>
        <xdr:cNvPr id="167" name="image651.png">
          <a:extLst>
            <a:ext uri="{FF2B5EF4-FFF2-40B4-BE49-F238E27FC236}">
              <a16:creationId xmlns:a16="http://schemas.microsoft.com/office/drawing/2014/main" id="{00000000-0008-0000-0300-0000A7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0</xdr:row>
      <xdr:rowOff>0</xdr:rowOff>
    </xdr:from>
    <xdr:ext cx="47625" cy="190500"/>
    <xdr:pic>
      <xdr:nvPicPr>
        <xdr:cNvPr id="168" name="image652.png">
          <a:extLst>
            <a:ext uri="{FF2B5EF4-FFF2-40B4-BE49-F238E27FC236}">
              <a16:creationId xmlns:a16="http://schemas.microsoft.com/office/drawing/2014/main" id="{00000000-0008-0000-0300-0000A8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0</xdr:row>
      <xdr:rowOff>0</xdr:rowOff>
    </xdr:from>
    <xdr:ext cx="47625" cy="190500"/>
    <xdr:pic>
      <xdr:nvPicPr>
        <xdr:cNvPr id="169" name="image653.png">
          <a:extLst>
            <a:ext uri="{FF2B5EF4-FFF2-40B4-BE49-F238E27FC236}">
              <a16:creationId xmlns:a16="http://schemas.microsoft.com/office/drawing/2014/main" id="{00000000-0008-0000-0300-0000A9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0</xdr:row>
      <xdr:rowOff>0</xdr:rowOff>
    </xdr:from>
    <xdr:ext cx="47625" cy="190500"/>
    <xdr:pic>
      <xdr:nvPicPr>
        <xdr:cNvPr id="170" name="image654.png">
          <a:extLst>
            <a:ext uri="{FF2B5EF4-FFF2-40B4-BE49-F238E27FC236}">
              <a16:creationId xmlns:a16="http://schemas.microsoft.com/office/drawing/2014/main" id="{00000000-0008-0000-0300-0000AA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0</xdr:colOff>
      <xdr:row>0</xdr:row>
      <xdr:rowOff>0</xdr:rowOff>
    </xdr:from>
    <xdr:ext cx="47625" cy="190500"/>
    <xdr:pic>
      <xdr:nvPicPr>
        <xdr:cNvPr id="171" name="image655.png">
          <a:extLst>
            <a:ext uri="{FF2B5EF4-FFF2-40B4-BE49-F238E27FC236}">
              <a16:creationId xmlns:a16="http://schemas.microsoft.com/office/drawing/2014/main" id="{00000000-0008-0000-0300-0000AB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wsDr>
</file>

<file path=xl/drawings/drawing8.xml><?xml version="1.0" encoding="utf-8"?>
<xdr:wsDr xmlns:xdr="http://schemas.openxmlformats.org/drawingml/2006/spreadsheetDrawing" xmlns:a="http://schemas.openxmlformats.org/drawingml/2006/main">
  <xdr:oneCellAnchor>
    <xdr:from>
      <xdr:col>9</xdr:col>
      <xdr:colOff>295275</xdr:colOff>
      <xdr:row>0</xdr:row>
      <xdr:rowOff>285750</xdr:rowOff>
    </xdr:from>
    <xdr:ext cx="1447800" cy="1428750"/>
    <xdr:pic>
      <xdr:nvPicPr>
        <xdr:cNvPr id="2" name="image826.jpg">
          <a:extLst>
            <a:ext uri="{FF2B5EF4-FFF2-40B4-BE49-F238E27FC236}">
              <a16:creationId xmlns:a16="http://schemas.microsoft.com/office/drawing/2014/main" id="{00000000-0008-0000-0600-000002000000}"/>
            </a:ext>
          </a:extLst>
        </xdr:cNvPr>
        <xdr:cNvPicPr preferRelativeResize="0"/>
      </xdr:nvPicPr>
      <xdr:blipFill>
        <a:blip xmlns:r="http://schemas.openxmlformats.org/officeDocument/2006/relationships" r:embed="rId1" cstate="print"/>
        <a:stretch>
          <a:fillRect/>
        </a:stretch>
      </xdr:blipFill>
      <xdr:spPr>
        <a:xfrm>
          <a:off x="10334625" y="285750"/>
          <a:ext cx="1447800" cy="1428750"/>
        </a:xfrm>
        <a:prstGeom prst="rect">
          <a:avLst/>
        </a:prstGeom>
        <a:noFill/>
      </xdr:spPr>
    </xdr:pic>
    <xdr:clientData fLocksWithSheet="0"/>
  </xdr:oneCellAnchor>
  <xdr:oneCellAnchor>
    <xdr:from>
      <xdr:col>12</xdr:col>
      <xdr:colOff>152400</xdr:colOff>
      <xdr:row>2</xdr:row>
      <xdr:rowOff>104775</xdr:rowOff>
    </xdr:from>
    <xdr:ext cx="1571625" cy="1047750"/>
    <xdr:pic>
      <xdr:nvPicPr>
        <xdr:cNvPr id="3" name="image827.jpg">
          <a:extLst>
            <a:ext uri="{FF2B5EF4-FFF2-40B4-BE49-F238E27FC236}">
              <a16:creationId xmlns:a16="http://schemas.microsoft.com/office/drawing/2014/main" id="{00000000-0008-0000-06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oneCellAnchor>
    <xdr:from>
      <xdr:col>15</xdr:col>
      <xdr:colOff>285750</xdr:colOff>
      <xdr:row>2</xdr:row>
      <xdr:rowOff>57150</xdr:rowOff>
    </xdr:from>
    <xdr:ext cx="1409700" cy="1162050"/>
    <xdr:pic>
      <xdr:nvPicPr>
        <xdr:cNvPr id="4" name="image828.jpg">
          <a:extLst>
            <a:ext uri="{FF2B5EF4-FFF2-40B4-BE49-F238E27FC236}">
              <a16:creationId xmlns:a16="http://schemas.microsoft.com/office/drawing/2014/main" id="{00000000-0008-0000-0600-00000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9</xdr:col>
      <xdr:colOff>295275</xdr:colOff>
      <xdr:row>11</xdr:row>
      <xdr:rowOff>152400</xdr:rowOff>
    </xdr:from>
    <xdr:ext cx="1333500" cy="1266825"/>
    <xdr:pic>
      <xdr:nvPicPr>
        <xdr:cNvPr id="5" name="image829.jpg">
          <a:extLst>
            <a:ext uri="{FF2B5EF4-FFF2-40B4-BE49-F238E27FC236}">
              <a16:creationId xmlns:a16="http://schemas.microsoft.com/office/drawing/2014/main" id="{00000000-0008-0000-0600-000005000000}"/>
            </a:ext>
          </a:extLst>
        </xdr:cNvPr>
        <xdr:cNvPicPr preferRelativeResize="0"/>
      </xdr:nvPicPr>
      <xdr:blipFill>
        <a:blip xmlns:r="http://schemas.openxmlformats.org/officeDocument/2006/relationships" r:embed="rId4" cstate="print"/>
        <a:stretch>
          <a:fillRect/>
        </a:stretch>
      </xdr:blipFill>
      <xdr:spPr>
        <a:prstGeom prst="rect">
          <a:avLst/>
        </a:prstGeom>
        <a:noFill/>
      </xdr:spPr>
    </xdr:pic>
    <xdr:clientData fLocksWithSheet="0"/>
  </xdr:oneCellAnchor>
  <xdr:oneCellAnchor>
    <xdr:from>
      <xdr:col>12</xdr:col>
      <xdr:colOff>95250</xdr:colOff>
      <xdr:row>11</xdr:row>
      <xdr:rowOff>95250</xdr:rowOff>
    </xdr:from>
    <xdr:ext cx="1647825" cy="1333500"/>
    <xdr:pic>
      <xdr:nvPicPr>
        <xdr:cNvPr id="6" name="image830.png">
          <a:extLst>
            <a:ext uri="{FF2B5EF4-FFF2-40B4-BE49-F238E27FC236}">
              <a16:creationId xmlns:a16="http://schemas.microsoft.com/office/drawing/2014/main" id="{00000000-0008-0000-0600-000006000000}"/>
            </a:ext>
          </a:extLst>
        </xdr:cNvPr>
        <xdr:cNvPicPr preferRelativeResize="0"/>
      </xdr:nvPicPr>
      <xdr:blipFill>
        <a:blip xmlns:r="http://schemas.openxmlformats.org/officeDocument/2006/relationships" r:embed="rId5" cstate="print"/>
        <a:stretch>
          <a:fillRect/>
        </a:stretch>
      </xdr:blipFill>
      <xdr:spPr>
        <a:prstGeom prst="rect">
          <a:avLst/>
        </a:prstGeom>
        <a:noFill/>
      </xdr:spPr>
    </xdr:pic>
    <xdr:clientData fLocksWithSheet="0"/>
  </xdr:oneCellAnchor>
  <xdr:oneCellAnchor>
    <xdr:from>
      <xdr:col>15</xdr:col>
      <xdr:colOff>314325</xdr:colOff>
      <xdr:row>11</xdr:row>
      <xdr:rowOff>104775</xdr:rowOff>
    </xdr:from>
    <xdr:ext cx="1381125" cy="1333500"/>
    <xdr:pic>
      <xdr:nvPicPr>
        <xdr:cNvPr id="7" name="image831.jpg">
          <a:extLst>
            <a:ext uri="{FF2B5EF4-FFF2-40B4-BE49-F238E27FC236}">
              <a16:creationId xmlns:a16="http://schemas.microsoft.com/office/drawing/2014/main" id="{00000000-0008-0000-0600-000007000000}"/>
            </a:ext>
          </a:extLst>
        </xdr:cNvPr>
        <xdr:cNvPicPr preferRelativeResize="0"/>
      </xdr:nvPicPr>
      <xdr:blipFill>
        <a:blip xmlns:r="http://schemas.openxmlformats.org/officeDocument/2006/relationships" r:embed="rId6" cstate="print"/>
        <a:stretch>
          <a:fillRect/>
        </a:stretch>
      </xdr:blipFill>
      <xdr:spPr>
        <a:xfrm>
          <a:off x="14658975" y="2228850"/>
          <a:ext cx="1381125" cy="1333500"/>
        </a:xfrm>
        <a:prstGeom prst="rect">
          <a:avLst/>
        </a:prstGeom>
        <a:noFill/>
      </xdr:spPr>
    </xdr:pic>
    <xdr:clientData fLocksWithSheet="0"/>
  </xdr:oneCellAnchor>
  <xdr:oneCellAnchor>
    <xdr:from>
      <xdr:col>9</xdr:col>
      <xdr:colOff>314325</xdr:colOff>
      <xdr:row>22</xdr:row>
      <xdr:rowOff>57150</xdr:rowOff>
    </xdr:from>
    <xdr:ext cx="1257300" cy="1104900"/>
    <xdr:pic>
      <xdr:nvPicPr>
        <xdr:cNvPr id="8" name="image832.jpg">
          <a:extLst>
            <a:ext uri="{FF2B5EF4-FFF2-40B4-BE49-F238E27FC236}">
              <a16:creationId xmlns:a16="http://schemas.microsoft.com/office/drawing/2014/main" id="{00000000-0008-0000-0600-000008000000}"/>
            </a:ext>
          </a:extLst>
        </xdr:cNvPr>
        <xdr:cNvPicPr preferRelativeResize="0"/>
      </xdr:nvPicPr>
      <xdr:blipFill>
        <a:blip xmlns:r="http://schemas.openxmlformats.org/officeDocument/2006/relationships" r:embed="rId6" cstate="print"/>
        <a:stretch>
          <a:fillRect/>
        </a:stretch>
      </xdr:blipFill>
      <xdr:spPr>
        <a:prstGeom prst="rect">
          <a:avLst/>
        </a:prstGeom>
        <a:noFill/>
      </xdr:spPr>
    </xdr:pic>
    <xdr:clientData fLocksWithSheet="0"/>
  </xdr:oneCellAnchor>
  <xdr:oneCellAnchor>
    <xdr:from>
      <xdr:col>12</xdr:col>
      <xdr:colOff>342900</xdr:colOff>
      <xdr:row>21</xdr:row>
      <xdr:rowOff>66675</xdr:rowOff>
    </xdr:from>
    <xdr:ext cx="1276350" cy="1390650"/>
    <xdr:pic>
      <xdr:nvPicPr>
        <xdr:cNvPr id="9" name="image833.jpg">
          <a:extLst>
            <a:ext uri="{FF2B5EF4-FFF2-40B4-BE49-F238E27FC236}">
              <a16:creationId xmlns:a16="http://schemas.microsoft.com/office/drawing/2014/main" id="{00000000-0008-0000-0600-000009000000}"/>
            </a:ext>
          </a:extLst>
        </xdr:cNvPr>
        <xdr:cNvPicPr preferRelativeResize="0"/>
      </xdr:nvPicPr>
      <xdr:blipFill>
        <a:blip xmlns:r="http://schemas.openxmlformats.org/officeDocument/2006/relationships" r:embed="rId7" cstate="print"/>
        <a:stretch>
          <a:fillRect/>
        </a:stretch>
      </xdr:blipFill>
      <xdr:spPr>
        <a:prstGeom prst="rect">
          <a:avLst/>
        </a:prstGeom>
        <a:noFill/>
      </xdr:spPr>
    </xdr:pic>
    <xdr:clientData fLocksWithSheet="0"/>
  </xdr:oneCellAnchor>
  <xdr:oneCellAnchor>
    <xdr:from>
      <xdr:col>15</xdr:col>
      <xdr:colOff>390525</xdr:colOff>
      <xdr:row>21</xdr:row>
      <xdr:rowOff>123825</xdr:rowOff>
    </xdr:from>
    <xdr:ext cx="1238250" cy="1333500"/>
    <xdr:pic>
      <xdr:nvPicPr>
        <xdr:cNvPr id="10" name="image834.jpg">
          <a:extLst>
            <a:ext uri="{FF2B5EF4-FFF2-40B4-BE49-F238E27FC236}">
              <a16:creationId xmlns:a16="http://schemas.microsoft.com/office/drawing/2014/main" id="{00000000-0008-0000-0600-00000A000000}"/>
            </a:ext>
          </a:extLst>
        </xdr:cNvPr>
        <xdr:cNvPicPr preferRelativeResize="0"/>
      </xdr:nvPicPr>
      <xdr:blipFill>
        <a:blip xmlns:r="http://schemas.openxmlformats.org/officeDocument/2006/relationships" r:embed="rId8" cstate="print"/>
        <a:stretch>
          <a:fillRect/>
        </a:stretch>
      </xdr:blipFill>
      <xdr:spPr>
        <a:prstGeom prst="rect">
          <a:avLst/>
        </a:prstGeom>
        <a:noFill/>
      </xdr:spPr>
    </xdr:pic>
    <xdr:clientData fLocksWithSheet="0"/>
  </xdr:oneCellAnchor>
  <xdr:oneCellAnchor>
    <xdr:from>
      <xdr:col>9</xdr:col>
      <xdr:colOff>428625</xdr:colOff>
      <xdr:row>32</xdr:row>
      <xdr:rowOff>28575</xdr:rowOff>
    </xdr:from>
    <xdr:ext cx="1133475" cy="1190625"/>
    <xdr:pic>
      <xdr:nvPicPr>
        <xdr:cNvPr id="11" name="image835.jpg">
          <a:extLst>
            <a:ext uri="{FF2B5EF4-FFF2-40B4-BE49-F238E27FC236}">
              <a16:creationId xmlns:a16="http://schemas.microsoft.com/office/drawing/2014/main" id="{00000000-0008-0000-0600-00000B000000}"/>
            </a:ext>
          </a:extLst>
        </xdr:cNvPr>
        <xdr:cNvPicPr preferRelativeResize="0"/>
      </xdr:nvPicPr>
      <xdr:blipFill>
        <a:blip xmlns:r="http://schemas.openxmlformats.org/officeDocument/2006/relationships" r:embed="rId9" cstate="print"/>
        <a:stretch>
          <a:fillRect/>
        </a:stretch>
      </xdr:blipFill>
      <xdr:spPr>
        <a:prstGeom prst="rect">
          <a:avLst/>
        </a:prstGeom>
        <a:noFill/>
      </xdr:spPr>
    </xdr:pic>
    <xdr:clientData fLocksWithSheet="0"/>
  </xdr:oneCellAnchor>
  <xdr:oneCellAnchor>
    <xdr:from>
      <xdr:col>12</xdr:col>
      <xdr:colOff>581025</xdr:colOff>
      <xdr:row>32</xdr:row>
      <xdr:rowOff>19050</xdr:rowOff>
    </xdr:from>
    <xdr:ext cx="885825" cy="1190625"/>
    <xdr:pic>
      <xdr:nvPicPr>
        <xdr:cNvPr id="12" name="image836.png">
          <a:extLst>
            <a:ext uri="{FF2B5EF4-FFF2-40B4-BE49-F238E27FC236}">
              <a16:creationId xmlns:a16="http://schemas.microsoft.com/office/drawing/2014/main" id="{00000000-0008-0000-0600-00000C000000}"/>
            </a:ext>
          </a:extLst>
        </xdr:cNvPr>
        <xdr:cNvPicPr preferRelativeResize="0"/>
      </xdr:nvPicPr>
      <xdr:blipFill>
        <a:blip xmlns:r="http://schemas.openxmlformats.org/officeDocument/2006/relationships" r:embed="rId10" cstate="print"/>
        <a:stretch>
          <a:fillRect/>
        </a:stretch>
      </xdr:blipFill>
      <xdr:spPr>
        <a:prstGeom prst="rect">
          <a:avLst/>
        </a:prstGeom>
        <a:noFill/>
      </xdr:spPr>
    </xdr:pic>
    <xdr:clientData fLocksWithSheet="0"/>
  </xdr:oneCellAnchor>
  <xdr:oneCellAnchor>
    <xdr:from>
      <xdr:col>15</xdr:col>
      <xdr:colOff>381000</xdr:colOff>
      <xdr:row>31</xdr:row>
      <xdr:rowOff>104775</xdr:rowOff>
    </xdr:from>
    <xdr:ext cx="1219200" cy="1323975"/>
    <xdr:pic>
      <xdr:nvPicPr>
        <xdr:cNvPr id="13" name="image837.png">
          <a:extLst>
            <a:ext uri="{FF2B5EF4-FFF2-40B4-BE49-F238E27FC236}">
              <a16:creationId xmlns:a16="http://schemas.microsoft.com/office/drawing/2014/main" id="{00000000-0008-0000-0600-00000D000000}"/>
            </a:ext>
          </a:extLst>
        </xdr:cNvPr>
        <xdr:cNvPicPr preferRelativeResize="0"/>
      </xdr:nvPicPr>
      <xdr:blipFill>
        <a:blip xmlns:r="http://schemas.openxmlformats.org/officeDocument/2006/relationships" r:embed="rId11" cstate="print"/>
        <a:stretch>
          <a:fillRect/>
        </a:stretch>
      </xdr:blipFill>
      <xdr:spPr>
        <a:prstGeom prst="rect">
          <a:avLst/>
        </a:prstGeom>
        <a:noFill/>
      </xdr:spPr>
    </xdr:pic>
    <xdr:clientData fLocksWithSheet="0"/>
  </xdr:oneCellAnchor>
  <xdr:oneCellAnchor>
    <xdr:from>
      <xdr:col>9</xdr:col>
      <xdr:colOff>228600</xdr:colOff>
      <xdr:row>41</xdr:row>
      <xdr:rowOff>171450</xdr:rowOff>
    </xdr:from>
    <xdr:ext cx="1504950" cy="1343025"/>
    <xdr:pic>
      <xdr:nvPicPr>
        <xdr:cNvPr id="14" name="image838.png">
          <a:extLst>
            <a:ext uri="{FF2B5EF4-FFF2-40B4-BE49-F238E27FC236}">
              <a16:creationId xmlns:a16="http://schemas.microsoft.com/office/drawing/2014/main" id="{00000000-0008-0000-0600-00000E000000}"/>
            </a:ext>
          </a:extLst>
        </xdr:cNvPr>
        <xdr:cNvPicPr preferRelativeResize="0"/>
      </xdr:nvPicPr>
      <xdr:blipFill>
        <a:blip xmlns:r="http://schemas.openxmlformats.org/officeDocument/2006/relationships" r:embed="rId12" cstate="print"/>
        <a:stretch>
          <a:fillRect/>
        </a:stretch>
      </xdr:blipFill>
      <xdr:spPr>
        <a:prstGeom prst="rect">
          <a:avLst/>
        </a:prstGeom>
        <a:noFill/>
      </xdr:spPr>
    </xdr:pic>
    <xdr:clientData fLocksWithSheet="0"/>
  </xdr:oneCellAnchor>
  <xdr:oneCellAnchor>
    <xdr:from>
      <xdr:col>12</xdr:col>
      <xdr:colOff>257175</xdr:colOff>
      <xdr:row>41</xdr:row>
      <xdr:rowOff>95250</xdr:rowOff>
    </xdr:from>
    <xdr:ext cx="1352550" cy="1400175"/>
    <xdr:pic>
      <xdr:nvPicPr>
        <xdr:cNvPr id="15" name="image839.png">
          <a:extLst>
            <a:ext uri="{FF2B5EF4-FFF2-40B4-BE49-F238E27FC236}">
              <a16:creationId xmlns:a16="http://schemas.microsoft.com/office/drawing/2014/main" id="{00000000-0008-0000-0600-00000F000000}"/>
            </a:ext>
          </a:extLst>
        </xdr:cNvPr>
        <xdr:cNvPicPr preferRelativeResize="0"/>
      </xdr:nvPicPr>
      <xdr:blipFill>
        <a:blip xmlns:r="http://schemas.openxmlformats.org/officeDocument/2006/relationships" r:embed="rId13" cstate="print"/>
        <a:stretch>
          <a:fillRect/>
        </a:stretch>
      </xdr:blipFill>
      <xdr:spPr>
        <a:prstGeom prst="rect">
          <a:avLst/>
        </a:prstGeom>
        <a:noFill/>
      </xdr:spPr>
    </xdr:pic>
    <xdr:clientData fLocksWithSheet="0"/>
  </xdr:oneCellAnchor>
  <xdr:oneCellAnchor>
    <xdr:from>
      <xdr:col>15</xdr:col>
      <xdr:colOff>180975</xdr:colOff>
      <xdr:row>41</xdr:row>
      <xdr:rowOff>133350</xdr:rowOff>
    </xdr:from>
    <xdr:ext cx="1590675" cy="1333500"/>
    <xdr:pic>
      <xdr:nvPicPr>
        <xdr:cNvPr id="16" name="image840.png">
          <a:extLst>
            <a:ext uri="{FF2B5EF4-FFF2-40B4-BE49-F238E27FC236}">
              <a16:creationId xmlns:a16="http://schemas.microsoft.com/office/drawing/2014/main" id="{00000000-0008-0000-0600-000010000000}"/>
            </a:ext>
          </a:extLst>
        </xdr:cNvPr>
        <xdr:cNvPicPr preferRelativeResize="0"/>
      </xdr:nvPicPr>
      <xdr:blipFill>
        <a:blip xmlns:r="http://schemas.openxmlformats.org/officeDocument/2006/relationships" r:embed="rId14" cstate="print"/>
        <a:stretch>
          <a:fillRect/>
        </a:stretch>
      </xdr:blipFill>
      <xdr:spPr>
        <a:prstGeom prst="rect">
          <a:avLst/>
        </a:prstGeom>
        <a:noFill/>
      </xdr:spPr>
    </xdr:pic>
    <xdr:clientData fLocksWithSheet="0"/>
  </xdr:oneCellAnchor>
  <xdr:twoCellAnchor editAs="oneCell">
    <xdr:from>
      <xdr:col>9</xdr:col>
      <xdr:colOff>123825</xdr:colOff>
      <xdr:row>52</xdr:row>
      <xdr:rowOff>27003</xdr:rowOff>
    </xdr:from>
    <xdr:to>
      <xdr:col>11</xdr:col>
      <xdr:colOff>476250</xdr:colOff>
      <xdr:row>58</xdr:row>
      <xdr:rowOff>161719</xdr:rowOff>
    </xdr:to>
    <xdr:pic>
      <xdr:nvPicPr>
        <xdr:cNvPr id="18" name="Imagen 17">
          <a:extLst>
            <a:ext uri="{FF2B5EF4-FFF2-40B4-BE49-F238E27FC236}">
              <a16:creationId xmlns:a16="http://schemas.microsoft.com/office/drawing/2014/main" id="{B3950C75-E2A7-4614-9FC6-B297683CD1CE}"/>
            </a:ext>
          </a:extLst>
        </xdr:cNvPr>
        <xdr:cNvPicPr>
          <a:picLocks noChangeAspect="1"/>
        </xdr:cNvPicPr>
      </xdr:nvPicPr>
      <xdr:blipFill>
        <a:blip xmlns:r="http://schemas.openxmlformats.org/officeDocument/2006/relationships" r:embed="rId15"/>
        <a:stretch>
          <a:fillRect/>
        </a:stretch>
      </xdr:blipFill>
      <xdr:spPr>
        <a:xfrm>
          <a:off x="10163175" y="10180653"/>
          <a:ext cx="1990725" cy="1334866"/>
        </a:xfrm>
        <a:prstGeom prst="rect">
          <a:avLst/>
        </a:prstGeom>
      </xdr:spPr>
    </xdr:pic>
    <xdr:clientData/>
  </xdr:twoCellAnchor>
  <xdr:twoCellAnchor editAs="oneCell">
    <xdr:from>
      <xdr:col>12</xdr:col>
      <xdr:colOff>257176</xdr:colOff>
      <xdr:row>52</xdr:row>
      <xdr:rowOff>92322</xdr:rowOff>
    </xdr:from>
    <xdr:to>
      <xdr:col>14</xdr:col>
      <xdr:colOff>238126</xdr:colOff>
      <xdr:row>58</xdr:row>
      <xdr:rowOff>114106</xdr:rowOff>
    </xdr:to>
    <xdr:pic>
      <xdr:nvPicPr>
        <xdr:cNvPr id="20" name="Imagen 19">
          <a:extLst>
            <a:ext uri="{FF2B5EF4-FFF2-40B4-BE49-F238E27FC236}">
              <a16:creationId xmlns:a16="http://schemas.microsoft.com/office/drawing/2014/main" id="{AAA0871A-078F-4182-B13D-414B05FF875E}"/>
            </a:ext>
          </a:extLst>
        </xdr:cNvPr>
        <xdr:cNvPicPr>
          <a:picLocks noChangeAspect="1"/>
        </xdr:cNvPicPr>
      </xdr:nvPicPr>
      <xdr:blipFill>
        <a:blip xmlns:r="http://schemas.openxmlformats.org/officeDocument/2006/relationships" r:embed="rId16"/>
        <a:stretch>
          <a:fillRect/>
        </a:stretch>
      </xdr:blipFill>
      <xdr:spPr>
        <a:xfrm>
          <a:off x="12477751" y="10245972"/>
          <a:ext cx="1619250" cy="1221934"/>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_1" displayName="Table_1" ref="AB2:AB19" headerRowCount="0">
  <tableColumns count="1">
    <tableColumn id="1" xr3:uid="{00000000-0010-0000-0000-000001000000}" name="Column1"/>
  </tableColumns>
  <tableStyleInfo name="FORMATO-style" showFirstColumn="1" showLastColumn="1"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C7AB69E-0529-4883-85D2-FE3508A799E6}" name="Table_13" displayName="Table_13" ref="AB2:AB18" headerRowCount="0">
  <tableColumns count="1">
    <tableColumn id="1" xr3:uid="{C9D36734-4FE7-45F3-978D-EADD1DAFFE66}" name="Column1"/>
  </tableColumns>
  <tableStyleInfo name="FORMATO-style" showFirstColumn="1" showLastColumn="1"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2E03109F-9E23-4732-850D-9699D0B71B30}" name="Table_134" displayName="Table_134" ref="AB2:AB12" headerRowCount="0">
  <tableColumns count="1">
    <tableColumn id="1" xr3:uid="{8B0D5C45-6EE5-425A-AB3E-247FAB96CD11}" name="Column1"/>
  </tableColumns>
  <tableStyleInfo name="FORMATO-style" showFirstColumn="1" showLastColumn="1"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BADAA58C-4511-40DB-8150-4C36EF7AECB3}" name="Table_1345" displayName="Table_1345" ref="AA4:AA14" headerRowCount="0">
  <tableColumns count="1">
    <tableColumn id="1" xr3:uid="{0A8D539C-0D1B-46A4-AE32-55E2DA686C34}" name="Column1"/>
  </tableColumns>
  <tableStyleInfo name="FORMATO-style" showFirstColumn="1" showLastColumn="1"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4146A98A-D759-4262-9B04-477F76F21B7F}" name="Table_13456" displayName="Table_13456" ref="Z1:Z11" headerRowCount="0">
  <tableColumns count="1">
    <tableColumn id="1" xr3:uid="{DCDA7890-9F62-4F82-AA1E-D245B1078A67}" name="Column1"/>
  </tableColumns>
  <tableStyleInfo name="FORMATO-style" showFirstColumn="1" showLastColumn="1"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BA7032AB-15B6-467A-8728-52F0D822A2D8}" name="Table_134568" displayName="Table_134568" ref="Z1:Z11" headerRowCount="0">
  <tableColumns count="1">
    <tableColumn id="1" xr3:uid="{5718AF5A-C8CE-4F2D-87F9-9640E518A9B9}" name="Column1"/>
  </tableColumns>
  <tableStyleInfo name="FORMATO-style" showFirstColumn="1" showLastColumn="1"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419C4E21-5BF1-4C26-B7CF-49FA2849E575}" name="Table_134567" displayName="Table_134567" ref="Z1:Z11" headerRowCount="0">
  <tableColumns count="1">
    <tableColumn id="1" xr3:uid="{6AAAD9F0-9231-4508-AD6F-E6435AA9B3AA}" name="Column1"/>
  </tableColumns>
  <tableStyleInfo name="FORMATO-style" showFirstColumn="1" showLastColumn="1"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drawing" Target="../drawings/drawing5.xml"/><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313"/>
  <sheetViews>
    <sheetView workbookViewId="0">
      <selection activeCell="G23" sqref="G23"/>
    </sheetView>
  </sheetViews>
  <sheetFormatPr baseColWidth="10" defaultColWidth="14.375" defaultRowHeight="15" customHeight="1" x14ac:dyDescent="0.2"/>
  <cols>
    <col min="1" max="1" width="25.125" customWidth="1"/>
    <col min="2" max="2" width="18.75" customWidth="1"/>
    <col min="3" max="4" width="30.75" customWidth="1"/>
    <col min="5" max="5" width="27.25" customWidth="1"/>
    <col min="6" max="6" width="27.625" customWidth="1"/>
    <col min="7" max="8" width="21.75" customWidth="1"/>
    <col min="9" max="9" width="13" customWidth="1"/>
    <col min="10" max="10" width="11.875" customWidth="1"/>
    <col min="11" max="11" width="11.125" customWidth="1"/>
    <col min="12" max="12" width="11.625" customWidth="1"/>
    <col min="13" max="13" width="9.625" customWidth="1"/>
    <col min="14" max="14" width="18.25" customWidth="1"/>
    <col min="15" max="15" width="15" customWidth="1"/>
    <col min="16" max="16" width="35.125" customWidth="1"/>
    <col min="17" max="17" width="13.625" customWidth="1"/>
    <col min="18" max="18" width="19.125" customWidth="1"/>
    <col min="19" max="19" width="11.375" customWidth="1"/>
    <col min="20" max="20" width="14.25" customWidth="1"/>
    <col min="21" max="27" width="11.375" customWidth="1"/>
    <col min="28" max="28" width="26" customWidth="1"/>
  </cols>
  <sheetData>
    <row r="1" spans="1:28" ht="8.25" customHeight="1" x14ac:dyDescent="0.2"/>
    <row r="2" spans="1:28" ht="15.75" customHeight="1" x14ac:dyDescent="0.25">
      <c r="A2" s="122"/>
      <c r="B2" s="123"/>
      <c r="C2" s="142" t="s">
        <v>0</v>
      </c>
      <c r="D2" s="115"/>
      <c r="E2" s="115"/>
      <c r="F2" s="115"/>
      <c r="G2" s="115"/>
      <c r="H2" s="115"/>
      <c r="I2" s="115"/>
      <c r="J2" s="115"/>
      <c r="K2" s="115"/>
      <c r="L2" s="115"/>
      <c r="M2" s="115"/>
      <c r="N2" s="115"/>
      <c r="O2" s="123"/>
      <c r="P2" s="149"/>
      <c r="AB2" s="1" t="s">
        <v>1</v>
      </c>
    </row>
    <row r="3" spans="1:28" ht="15.75" customHeight="1" x14ac:dyDescent="0.25">
      <c r="A3" s="124"/>
      <c r="B3" s="125"/>
      <c r="C3" s="143"/>
      <c r="D3" s="144"/>
      <c r="E3" s="144"/>
      <c r="F3" s="144"/>
      <c r="G3" s="144"/>
      <c r="H3" s="144"/>
      <c r="I3" s="144"/>
      <c r="J3" s="144"/>
      <c r="K3" s="144"/>
      <c r="L3" s="144"/>
      <c r="M3" s="144"/>
      <c r="N3" s="144"/>
      <c r="O3" s="125"/>
      <c r="P3" s="148"/>
      <c r="AB3" s="1" t="s">
        <v>2</v>
      </c>
    </row>
    <row r="4" spans="1:28" ht="15.75" customHeight="1" x14ac:dyDescent="0.25">
      <c r="A4" s="124"/>
      <c r="B4" s="125"/>
      <c r="C4" s="143"/>
      <c r="D4" s="144"/>
      <c r="E4" s="144"/>
      <c r="F4" s="144"/>
      <c r="G4" s="144"/>
      <c r="H4" s="144"/>
      <c r="I4" s="144"/>
      <c r="J4" s="144"/>
      <c r="K4" s="144"/>
      <c r="L4" s="144"/>
      <c r="M4" s="144"/>
      <c r="N4" s="144"/>
      <c r="O4" s="125"/>
      <c r="P4" s="148"/>
      <c r="AB4" s="1" t="s">
        <v>3</v>
      </c>
    </row>
    <row r="5" spans="1:28" ht="19.5" customHeight="1" x14ac:dyDescent="0.25">
      <c r="A5" s="124"/>
      <c r="B5" s="125"/>
      <c r="C5" s="145"/>
      <c r="D5" s="146"/>
      <c r="E5" s="146"/>
      <c r="F5" s="146"/>
      <c r="G5" s="146"/>
      <c r="H5" s="146"/>
      <c r="I5" s="146"/>
      <c r="J5" s="146"/>
      <c r="K5" s="146"/>
      <c r="L5" s="146"/>
      <c r="M5" s="146"/>
      <c r="N5" s="146"/>
      <c r="O5" s="127"/>
      <c r="P5" s="148"/>
      <c r="AB5" s="1" t="s">
        <v>4</v>
      </c>
    </row>
    <row r="6" spans="1:28" ht="22.5" customHeight="1" x14ac:dyDescent="0.25">
      <c r="A6" s="124"/>
      <c r="B6" s="125"/>
      <c r="C6" s="135" t="s">
        <v>5</v>
      </c>
      <c r="D6" s="136"/>
      <c r="E6" s="136"/>
      <c r="F6" s="136"/>
      <c r="G6" s="136"/>
      <c r="H6" s="136"/>
      <c r="I6" s="136"/>
      <c r="J6" s="136"/>
      <c r="K6" s="136"/>
      <c r="L6" s="136"/>
      <c r="M6" s="136"/>
      <c r="N6" s="136"/>
      <c r="O6" s="137"/>
      <c r="P6" s="148"/>
      <c r="AB6" s="1" t="s">
        <v>6</v>
      </c>
    </row>
    <row r="7" spans="1:28" ht="15.75" customHeight="1" x14ac:dyDescent="0.25">
      <c r="A7" s="126"/>
      <c r="B7" s="127"/>
      <c r="C7" s="120" t="s">
        <v>7</v>
      </c>
      <c r="D7" s="121"/>
      <c r="E7" s="121"/>
      <c r="F7" s="3"/>
      <c r="G7" s="4" t="s">
        <v>8</v>
      </c>
      <c r="H7" s="2"/>
      <c r="I7" s="135" t="s">
        <v>9</v>
      </c>
      <c r="J7" s="136"/>
      <c r="K7" s="137"/>
      <c r="L7" s="135">
        <v>2</v>
      </c>
      <c r="M7" s="136"/>
      <c r="N7" s="136"/>
      <c r="O7" s="137"/>
      <c r="P7" s="150"/>
      <c r="AB7" s="1" t="s">
        <v>10</v>
      </c>
    </row>
    <row r="8" spans="1:28" ht="15.75" customHeight="1" x14ac:dyDescent="0.25">
      <c r="A8" s="133" t="s">
        <v>11</v>
      </c>
      <c r="B8" s="121"/>
      <c r="C8" s="121"/>
      <c r="D8" s="121"/>
      <c r="E8" s="121"/>
      <c r="F8" s="121"/>
      <c r="G8" s="121"/>
      <c r="H8" s="121"/>
      <c r="I8" s="121"/>
      <c r="J8" s="121"/>
      <c r="K8" s="121"/>
      <c r="L8" s="121"/>
      <c r="M8" s="121"/>
      <c r="N8" s="121"/>
      <c r="O8" s="121"/>
      <c r="P8" s="134"/>
      <c r="Q8" s="5"/>
      <c r="AB8" s="1" t="s">
        <v>12</v>
      </c>
    </row>
    <row r="9" spans="1:28" ht="24.75" customHeight="1" x14ac:dyDescent="0.25">
      <c r="A9" s="131" t="s">
        <v>13</v>
      </c>
      <c r="B9" s="130"/>
      <c r="C9" s="153" t="s">
        <v>238</v>
      </c>
      <c r="D9" s="132"/>
      <c r="E9" s="154" t="s">
        <v>15</v>
      </c>
      <c r="F9" s="114" t="s">
        <v>242</v>
      </c>
      <c r="G9" s="115"/>
      <c r="H9" s="115"/>
      <c r="I9" s="115"/>
      <c r="J9" s="156" t="s">
        <v>17</v>
      </c>
      <c r="K9" s="115"/>
      <c r="L9" s="123"/>
      <c r="M9" s="114" t="s">
        <v>239</v>
      </c>
      <c r="N9" s="115"/>
      <c r="O9" s="115"/>
      <c r="P9" s="116"/>
      <c r="AB9" s="1" t="s">
        <v>19</v>
      </c>
    </row>
    <row r="10" spans="1:28" ht="27" customHeight="1" x14ac:dyDescent="0.25">
      <c r="A10" s="138" t="s">
        <v>20</v>
      </c>
      <c r="B10" s="139"/>
      <c r="C10" s="161" t="s">
        <v>238</v>
      </c>
      <c r="D10" s="162"/>
      <c r="E10" s="155"/>
      <c r="F10" s="117"/>
      <c r="G10" s="118"/>
      <c r="H10" s="118"/>
      <c r="I10" s="118"/>
      <c r="J10" s="157"/>
      <c r="K10" s="118"/>
      <c r="L10" s="158"/>
      <c r="M10" s="117"/>
      <c r="N10" s="118"/>
      <c r="O10" s="118"/>
      <c r="P10" s="119"/>
      <c r="AB10" s="1" t="s">
        <v>235</v>
      </c>
    </row>
    <row r="11" spans="1:28" ht="44.25" customHeight="1" x14ac:dyDescent="0.25">
      <c r="A11" s="140" t="s">
        <v>22</v>
      </c>
      <c r="B11" s="154" t="s">
        <v>23</v>
      </c>
      <c r="C11" s="114" t="s">
        <v>24</v>
      </c>
      <c r="D11" s="123"/>
      <c r="E11" s="128" t="s">
        <v>25</v>
      </c>
      <c r="F11" s="129"/>
      <c r="G11" s="129"/>
      <c r="H11" s="129"/>
      <c r="I11" s="130"/>
      <c r="J11" s="131" t="s">
        <v>26</v>
      </c>
      <c r="K11" s="129"/>
      <c r="L11" s="129"/>
      <c r="M11" s="132"/>
      <c r="N11" s="152" t="s">
        <v>27</v>
      </c>
      <c r="O11" s="130"/>
      <c r="P11" s="147" t="s">
        <v>28</v>
      </c>
      <c r="AB11" s="1" t="s">
        <v>29</v>
      </c>
    </row>
    <row r="12" spans="1:28" ht="58.5" customHeight="1" x14ac:dyDescent="0.25">
      <c r="A12" s="141"/>
      <c r="B12" s="160"/>
      <c r="C12" s="143"/>
      <c r="D12" s="125"/>
      <c r="E12" s="151" t="s">
        <v>30</v>
      </c>
      <c r="F12" s="139"/>
      <c r="G12" s="45" t="s">
        <v>31</v>
      </c>
      <c r="H12" s="45" t="s">
        <v>32</v>
      </c>
      <c r="I12" s="46" t="s">
        <v>33</v>
      </c>
      <c r="J12" s="47" t="s">
        <v>34</v>
      </c>
      <c r="K12" s="45" t="s">
        <v>35</v>
      </c>
      <c r="L12" s="45" t="s">
        <v>36</v>
      </c>
      <c r="M12" s="48" t="s">
        <v>37</v>
      </c>
      <c r="N12" s="49" t="s">
        <v>38</v>
      </c>
      <c r="O12" s="45" t="s">
        <v>39</v>
      </c>
      <c r="P12" s="148"/>
      <c r="AB12" s="1" t="s">
        <v>40</v>
      </c>
    </row>
    <row r="13" spans="1:28" ht="19.5" customHeight="1" x14ac:dyDescent="0.25">
      <c r="A13" s="73"/>
      <c r="B13" s="71"/>
      <c r="C13" s="159"/>
      <c r="D13" s="159"/>
      <c r="E13" s="112"/>
      <c r="F13" s="113"/>
      <c r="G13" s="64"/>
      <c r="H13" s="64"/>
      <c r="I13" s="62">
        <f>G13*H13</f>
        <v>0</v>
      </c>
      <c r="J13" s="64"/>
      <c r="K13" s="64"/>
      <c r="L13" s="64"/>
      <c r="M13" s="62">
        <f>SUM(J13:L13)</f>
        <v>0</v>
      </c>
      <c r="N13" s="64"/>
      <c r="O13" s="62">
        <f>N13*K13</f>
        <v>0</v>
      </c>
      <c r="P13" s="77"/>
      <c r="Q13" s="50"/>
      <c r="AB13" s="1" t="s">
        <v>43</v>
      </c>
    </row>
    <row r="14" spans="1:28" ht="19.5" customHeight="1" x14ac:dyDescent="0.25">
      <c r="A14" s="73"/>
      <c r="B14" s="71"/>
      <c r="C14" s="159"/>
      <c r="D14" s="159"/>
      <c r="E14" s="112"/>
      <c r="F14" s="113"/>
      <c r="G14" s="64"/>
      <c r="H14" s="64"/>
      <c r="I14" s="62">
        <f t="shared" ref="I14:I77" si="0">G14*H14</f>
        <v>0</v>
      </c>
      <c r="J14" s="64"/>
      <c r="K14" s="64"/>
      <c r="L14" s="64"/>
      <c r="M14" s="62">
        <f t="shared" ref="M14:M77" si="1">SUM(J14:L14)</f>
        <v>0</v>
      </c>
      <c r="N14" s="64"/>
      <c r="O14" s="62">
        <f t="shared" ref="O14:O77" si="2">N14*K14</f>
        <v>0</v>
      </c>
      <c r="P14" s="77"/>
      <c r="Q14" s="50"/>
      <c r="AB14" s="1" t="s">
        <v>44</v>
      </c>
    </row>
    <row r="15" spans="1:28" ht="19.5" customHeight="1" x14ac:dyDescent="0.25">
      <c r="A15" s="73"/>
      <c r="B15" s="71"/>
      <c r="C15" s="159"/>
      <c r="D15" s="159"/>
      <c r="E15" s="112"/>
      <c r="F15" s="113"/>
      <c r="G15" s="64"/>
      <c r="H15" s="64"/>
      <c r="I15" s="62">
        <f t="shared" si="0"/>
        <v>0</v>
      </c>
      <c r="J15" s="64"/>
      <c r="K15" s="64"/>
      <c r="L15" s="64"/>
      <c r="M15" s="62">
        <f t="shared" si="1"/>
        <v>0</v>
      </c>
      <c r="N15" s="64"/>
      <c r="O15" s="62">
        <f>N15*K15</f>
        <v>0</v>
      </c>
      <c r="P15" s="78"/>
      <c r="Q15" s="50"/>
      <c r="AB15" s="1" t="s">
        <v>46</v>
      </c>
    </row>
    <row r="16" spans="1:28" ht="19.5" customHeight="1" x14ac:dyDescent="0.25">
      <c r="A16" s="73"/>
      <c r="B16" s="71"/>
      <c r="C16" s="159"/>
      <c r="D16" s="159"/>
      <c r="E16" s="112"/>
      <c r="F16" s="113"/>
      <c r="G16" s="62"/>
      <c r="H16" s="62"/>
      <c r="I16" s="62">
        <f t="shared" si="0"/>
        <v>0</v>
      </c>
      <c r="J16" s="62"/>
      <c r="K16" s="62"/>
      <c r="L16" s="62"/>
      <c r="M16" s="62">
        <f t="shared" si="1"/>
        <v>0</v>
      </c>
      <c r="N16" s="62"/>
      <c r="O16" s="62">
        <f t="shared" si="2"/>
        <v>0</v>
      </c>
      <c r="P16" s="64"/>
      <c r="Q16" s="50"/>
      <c r="AB16" s="1" t="s">
        <v>48</v>
      </c>
    </row>
    <row r="17" spans="1:28" ht="19.5" customHeight="1" x14ac:dyDescent="0.25">
      <c r="A17" s="73"/>
      <c r="B17" s="71"/>
      <c r="C17" s="159"/>
      <c r="D17" s="159"/>
      <c r="E17" s="112"/>
      <c r="F17" s="113"/>
      <c r="G17" s="62"/>
      <c r="H17" s="62"/>
      <c r="I17" s="62">
        <f t="shared" si="0"/>
        <v>0</v>
      </c>
      <c r="J17" s="62"/>
      <c r="K17" s="62"/>
      <c r="L17" s="62"/>
      <c r="M17" s="62">
        <f t="shared" si="1"/>
        <v>0</v>
      </c>
      <c r="N17" s="62"/>
      <c r="O17" s="62">
        <f t="shared" si="2"/>
        <v>0</v>
      </c>
      <c r="P17" s="64"/>
      <c r="Q17" s="50"/>
      <c r="AB17" s="1" t="s">
        <v>50</v>
      </c>
    </row>
    <row r="18" spans="1:28" ht="19.5" customHeight="1" x14ac:dyDescent="0.25">
      <c r="A18" s="73"/>
      <c r="B18" s="76"/>
      <c r="C18" s="159"/>
      <c r="D18" s="159"/>
      <c r="E18" s="112"/>
      <c r="F18" s="113"/>
      <c r="G18" s="62"/>
      <c r="H18" s="62"/>
      <c r="I18" s="62">
        <f t="shared" si="0"/>
        <v>0</v>
      </c>
      <c r="J18" s="62"/>
      <c r="K18" s="62"/>
      <c r="L18" s="62"/>
      <c r="M18" s="62">
        <f t="shared" si="1"/>
        <v>0</v>
      </c>
      <c r="N18" s="62"/>
      <c r="O18" s="62">
        <f t="shared" si="2"/>
        <v>0</v>
      </c>
      <c r="P18" s="64"/>
      <c r="Q18" s="50"/>
      <c r="AB18" s="1" t="s">
        <v>51</v>
      </c>
    </row>
    <row r="19" spans="1:28" ht="19.5" customHeight="1" x14ac:dyDescent="0.25">
      <c r="A19" s="62"/>
      <c r="B19" s="76"/>
      <c r="C19" s="159"/>
      <c r="D19" s="159"/>
      <c r="E19" s="112"/>
      <c r="F19" s="113"/>
      <c r="G19" s="62"/>
      <c r="H19" s="62"/>
      <c r="I19" s="62">
        <f t="shared" si="0"/>
        <v>0</v>
      </c>
      <c r="J19" s="62"/>
      <c r="K19" s="62"/>
      <c r="L19" s="62"/>
      <c r="M19" s="62">
        <f t="shared" si="1"/>
        <v>0</v>
      </c>
      <c r="N19" s="62"/>
      <c r="O19" s="62">
        <f t="shared" si="2"/>
        <v>0</v>
      </c>
      <c r="P19" s="64"/>
      <c r="Q19" s="50"/>
      <c r="AB19" s="1" t="s">
        <v>241</v>
      </c>
    </row>
    <row r="20" spans="1:28" ht="19.5" customHeight="1" x14ac:dyDescent="0.25">
      <c r="A20" s="62"/>
      <c r="B20" s="76"/>
      <c r="C20" s="159"/>
      <c r="D20" s="159"/>
      <c r="E20" s="112"/>
      <c r="F20" s="113"/>
      <c r="G20" s="62"/>
      <c r="H20" s="62"/>
      <c r="I20" s="62">
        <f t="shared" si="0"/>
        <v>0</v>
      </c>
      <c r="J20" s="62"/>
      <c r="K20" s="62"/>
      <c r="L20" s="62"/>
      <c r="M20" s="62">
        <f t="shared" si="1"/>
        <v>0</v>
      </c>
      <c r="N20" s="62"/>
      <c r="O20" s="62">
        <f t="shared" si="2"/>
        <v>0</v>
      </c>
      <c r="P20" s="64"/>
      <c r="Q20" s="50"/>
    </row>
    <row r="21" spans="1:28" ht="20.25" customHeight="1" x14ac:dyDescent="0.25">
      <c r="A21" s="62"/>
      <c r="B21" s="76"/>
      <c r="C21" s="159"/>
      <c r="D21" s="159"/>
      <c r="E21" s="112"/>
      <c r="F21" s="113"/>
      <c r="G21" s="62"/>
      <c r="H21" s="62"/>
      <c r="I21" s="62">
        <f t="shared" si="0"/>
        <v>0</v>
      </c>
      <c r="J21" s="62"/>
      <c r="K21" s="62"/>
      <c r="L21" s="62"/>
      <c r="M21" s="62">
        <f t="shared" si="1"/>
        <v>0</v>
      </c>
      <c r="N21" s="62"/>
      <c r="O21" s="62">
        <f t="shared" si="2"/>
        <v>0</v>
      </c>
      <c r="P21" s="64"/>
      <c r="Q21" s="50"/>
    </row>
    <row r="22" spans="1:28" ht="19.5" customHeight="1" x14ac:dyDescent="0.25">
      <c r="A22" s="62"/>
      <c r="B22" s="76"/>
      <c r="C22" s="159"/>
      <c r="D22" s="159"/>
      <c r="E22" s="112"/>
      <c r="F22" s="113"/>
      <c r="G22" s="62"/>
      <c r="H22" s="62"/>
      <c r="I22" s="62">
        <f t="shared" si="0"/>
        <v>0</v>
      </c>
      <c r="J22" s="62"/>
      <c r="K22" s="62"/>
      <c r="L22" s="62"/>
      <c r="M22" s="62">
        <f t="shared" si="1"/>
        <v>0</v>
      </c>
      <c r="N22" s="62"/>
      <c r="O22" s="62">
        <f t="shared" si="2"/>
        <v>0</v>
      </c>
      <c r="P22" s="64"/>
      <c r="Q22" s="50"/>
    </row>
    <row r="23" spans="1:28" ht="19.5" customHeight="1" x14ac:dyDescent="0.25">
      <c r="A23" s="62"/>
      <c r="B23" s="76"/>
      <c r="C23" s="159"/>
      <c r="D23" s="159"/>
      <c r="E23" s="112"/>
      <c r="F23" s="113"/>
      <c r="G23" s="62"/>
      <c r="H23" s="62"/>
      <c r="I23" s="62">
        <f t="shared" si="0"/>
        <v>0</v>
      </c>
      <c r="J23" s="62"/>
      <c r="K23" s="62"/>
      <c r="L23" s="62"/>
      <c r="M23" s="62">
        <f t="shared" si="1"/>
        <v>0</v>
      </c>
      <c r="N23" s="62"/>
      <c r="O23" s="62">
        <f t="shared" si="2"/>
        <v>0</v>
      </c>
      <c r="P23" s="64"/>
      <c r="Q23" s="50"/>
    </row>
    <row r="24" spans="1:28" ht="19.5" customHeight="1" x14ac:dyDescent="0.25">
      <c r="A24" s="62"/>
      <c r="B24" s="76"/>
      <c r="C24" s="110"/>
      <c r="D24" s="111"/>
      <c r="E24" s="112"/>
      <c r="F24" s="113"/>
      <c r="G24" s="62"/>
      <c r="H24" s="62"/>
      <c r="I24" s="62">
        <f t="shared" si="0"/>
        <v>0</v>
      </c>
      <c r="J24" s="62"/>
      <c r="K24" s="62"/>
      <c r="L24" s="62"/>
      <c r="M24" s="62">
        <f t="shared" si="1"/>
        <v>0</v>
      </c>
      <c r="N24" s="62"/>
      <c r="O24" s="62">
        <f t="shared" si="2"/>
        <v>0</v>
      </c>
      <c r="P24" s="64"/>
      <c r="Q24" s="50"/>
    </row>
    <row r="25" spans="1:28" ht="19.5" customHeight="1" x14ac:dyDescent="0.25">
      <c r="A25" s="62"/>
      <c r="B25" s="76"/>
      <c r="C25" s="110"/>
      <c r="D25" s="111"/>
      <c r="E25" s="112"/>
      <c r="F25" s="113"/>
      <c r="G25" s="62"/>
      <c r="H25" s="62"/>
      <c r="I25" s="62">
        <f t="shared" si="0"/>
        <v>0</v>
      </c>
      <c r="J25" s="62"/>
      <c r="K25" s="62"/>
      <c r="L25" s="62"/>
      <c r="M25" s="62">
        <f t="shared" si="1"/>
        <v>0</v>
      </c>
      <c r="N25" s="62"/>
      <c r="O25" s="62">
        <f t="shared" si="2"/>
        <v>0</v>
      </c>
      <c r="P25" s="64"/>
      <c r="Q25" s="50"/>
    </row>
    <row r="26" spans="1:28" ht="19.5" customHeight="1" x14ac:dyDescent="0.25">
      <c r="A26" s="62"/>
      <c r="B26" s="72"/>
      <c r="C26" s="110"/>
      <c r="D26" s="111"/>
      <c r="E26" s="112"/>
      <c r="F26" s="113"/>
      <c r="G26" s="62"/>
      <c r="H26" s="62"/>
      <c r="I26" s="62">
        <f t="shared" si="0"/>
        <v>0</v>
      </c>
      <c r="J26" s="62"/>
      <c r="K26" s="62"/>
      <c r="L26" s="62"/>
      <c r="M26" s="62">
        <f t="shared" si="1"/>
        <v>0</v>
      </c>
      <c r="N26" s="62"/>
      <c r="O26" s="62">
        <f t="shared" si="2"/>
        <v>0</v>
      </c>
      <c r="P26" s="64"/>
      <c r="Q26" s="50"/>
    </row>
    <row r="27" spans="1:28" ht="19.5" customHeight="1" x14ac:dyDescent="0.25">
      <c r="A27" s="62"/>
      <c r="B27" s="72"/>
      <c r="C27" s="110"/>
      <c r="D27" s="111"/>
      <c r="E27" s="112"/>
      <c r="F27" s="113"/>
      <c r="G27" s="62"/>
      <c r="H27" s="62"/>
      <c r="I27" s="62">
        <f t="shared" si="0"/>
        <v>0</v>
      </c>
      <c r="J27" s="62"/>
      <c r="K27" s="62"/>
      <c r="L27" s="62"/>
      <c r="M27" s="62">
        <f t="shared" si="1"/>
        <v>0</v>
      </c>
      <c r="N27" s="62"/>
      <c r="O27" s="62">
        <f t="shared" si="2"/>
        <v>0</v>
      </c>
      <c r="P27" s="64"/>
      <c r="Q27" s="50"/>
    </row>
    <row r="28" spans="1:28" ht="19.5" customHeight="1" x14ac:dyDescent="0.25">
      <c r="A28" s="62"/>
      <c r="B28" s="72"/>
      <c r="C28" s="110"/>
      <c r="D28" s="111"/>
      <c r="E28" s="112"/>
      <c r="F28" s="113"/>
      <c r="G28" s="62"/>
      <c r="H28" s="62"/>
      <c r="I28" s="62">
        <f t="shared" si="0"/>
        <v>0</v>
      </c>
      <c r="J28" s="62"/>
      <c r="K28" s="62"/>
      <c r="L28" s="62"/>
      <c r="M28" s="62">
        <f t="shared" si="1"/>
        <v>0</v>
      </c>
      <c r="N28" s="62"/>
      <c r="O28" s="62">
        <f t="shared" si="2"/>
        <v>0</v>
      </c>
      <c r="P28" s="64"/>
      <c r="Q28" s="50"/>
    </row>
    <row r="29" spans="1:28" ht="19.5" customHeight="1" x14ac:dyDescent="0.25">
      <c r="A29" s="62"/>
      <c r="B29" s="72"/>
      <c r="C29" s="110"/>
      <c r="D29" s="111"/>
      <c r="E29" s="112"/>
      <c r="F29" s="113"/>
      <c r="G29" s="62"/>
      <c r="H29" s="62"/>
      <c r="I29" s="62">
        <f t="shared" si="0"/>
        <v>0</v>
      </c>
      <c r="J29" s="62"/>
      <c r="K29" s="62"/>
      <c r="L29" s="62"/>
      <c r="M29" s="62">
        <f t="shared" si="1"/>
        <v>0</v>
      </c>
      <c r="N29" s="62"/>
      <c r="O29" s="62">
        <f t="shared" si="2"/>
        <v>0</v>
      </c>
      <c r="P29" s="64"/>
      <c r="Q29" s="50"/>
    </row>
    <row r="30" spans="1:28" ht="19.5" customHeight="1" x14ac:dyDescent="0.25">
      <c r="A30" s="62"/>
      <c r="B30" s="73"/>
      <c r="C30" s="110"/>
      <c r="D30" s="111"/>
      <c r="E30" s="112"/>
      <c r="F30" s="113"/>
      <c r="G30" s="62"/>
      <c r="H30" s="62"/>
      <c r="I30" s="62">
        <f t="shared" si="0"/>
        <v>0</v>
      </c>
      <c r="J30" s="62"/>
      <c r="K30" s="62"/>
      <c r="L30" s="62"/>
      <c r="M30" s="62">
        <f t="shared" si="1"/>
        <v>0</v>
      </c>
      <c r="N30" s="62"/>
      <c r="O30" s="62">
        <f t="shared" si="2"/>
        <v>0</v>
      </c>
      <c r="P30" s="64"/>
      <c r="Q30" s="50"/>
    </row>
    <row r="31" spans="1:28" ht="19.5" customHeight="1" x14ac:dyDescent="0.25">
      <c r="A31" s="62"/>
      <c r="B31" s="72"/>
      <c r="C31" s="110"/>
      <c r="D31" s="111"/>
      <c r="E31" s="112"/>
      <c r="F31" s="113"/>
      <c r="G31" s="62"/>
      <c r="H31" s="62"/>
      <c r="I31" s="62">
        <f t="shared" si="0"/>
        <v>0</v>
      </c>
      <c r="J31" s="62"/>
      <c r="K31" s="62"/>
      <c r="L31" s="62"/>
      <c r="M31" s="62">
        <f t="shared" si="1"/>
        <v>0</v>
      </c>
      <c r="N31" s="62"/>
      <c r="O31" s="62">
        <f t="shared" si="2"/>
        <v>0</v>
      </c>
      <c r="P31" s="64"/>
      <c r="Q31" s="50"/>
    </row>
    <row r="32" spans="1:28" ht="19.5" customHeight="1" x14ac:dyDescent="0.25">
      <c r="A32" s="62"/>
      <c r="B32" s="72"/>
      <c r="C32" s="110"/>
      <c r="D32" s="111"/>
      <c r="E32" s="112"/>
      <c r="F32" s="113"/>
      <c r="G32" s="62"/>
      <c r="H32" s="62"/>
      <c r="I32" s="62">
        <f t="shared" si="0"/>
        <v>0</v>
      </c>
      <c r="J32" s="62"/>
      <c r="K32" s="62"/>
      <c r="L32" s="62"/>
      <c r="M32" s="62">
        <f t="shared" si="1"/>
        <v>0</v>
      </c>
      <c r="N32" s="62"/>
      <c r="O32" s="62">
        <f t="shared" si="2"/>
        <v>0</v>
      </c>
      <c r="P32" s="64"/>
      <c r="Q32" s="50"/>
    </row>
    <row r="33" spans="1:17" ht="35.25" customHeight="1" x14ac:dyDescent="0.25">
      <c r="A33" s="62"/>
      <c r="B33" s="72"/>
      <c r="C33" s="110"/>
      <c r="D33" s="111"/>
      <c r="E33" s="112"/>
      <c r="F33" s="113"/>
      <c r="G33" s="62"/>
      <c r="H33" s="62"/>
      <c r="I33" s="62">
        <f t="shared" si="0"/>
        <v>0</v>
      </c>
      <c r="J33" s="62"/>
      <c r="K33" s="62"/>
      <c r="L33" s="62"/>
      <c r="M33" s="62">
        <f t="shared" si="1"/>
        <v>0</v>
      </c>
      <c r="N33" s="62"/>
      <c r="O33" s="62">
        <f t="shared" si="2"/>
        <v>0</v>
      </c>
      <c r="P33" s="64"/>
      <c r="Q33" s="50"/>
    </row>
    <row r="34" spans="1:17" ht="19.5" customHeight="1" x14ac:dyDescent="0.25">
      <c r="A34" s="62"/>
      <c r="B34" s="72"/>
      <c r="C34" s="110"/>
      <c r="D34" s="111"/>
      <c r="E34" s="112"/>
      <c r="F34" s="113"/>
      <c r="G34" s="62"/>
      <c r="H34" s="62"/>
      <c r="I34" s="62">
        <f t="shared" si="0"/>
        <v>0</v>
      </c>
      <c r="J34" s="62"/>
      <c r="K34" s="62"/>
      <c r="L34" s="62"/>
      <c r="M34" s="62">
        <f t="shared" si="1"/>
        <v>0</v>
      </c>
      <c r="N34" s="62"/>
      <c r="O34" s="62">
        <f t="shared" si="2"/>
        <v>0</v>
      </c>
      <c r="P34" s="64"/>
      <c r="Q34" s="50"/>
    </row>
    <row r="35" spans="1:17" ht="19.5" customHeight="1" x14ac:dyDescent="0.25">
      <c r="A35" s="62"/>
      <c r="B35" s="72"/>
      <c r="C35" s="110"/>
      <c r="D35" s="111"/>
      <c r="E35" s="112"/>
      <c r="F35" s="113"/>
      <c r="G35" s="62"/>
      <c r="H35" s="62"/>
      <c r="I35" s="62">
        <f t="shared" si="0"/>
        <v>0</v>
      </c>
      <c r="J35" s="62"/>
      <c r="K35" s="62"/>
      <c r="L35" s="62"/>
      <c r="M35" s="62">
        <f t="shared" si="1"/>
        <v>0</v>
      </c>
      <c r="N35" s="62"/>
      <c r="O35" s="62">
        <f t="shared" si="2"/>
        <v>0</v>
      </c>
      <c r="P35" s="64"/>
      <c r="Q35" s="50"/>
    </row>
    <row r="36" spans="1:17" ht="19.5" customHeight="1" x14ac:dyDescent="0.25">
      <c r="A36" s="62"/>
      <c r="B36" s="72"/>
      <c r="C36" s="110"/>
      <c r="D36" s="111"/>
      <c r="E36" s="112"/>
      <c r="F36" s="113"/>
      <c r="G36" s="62"/>
      <c r="H36" s="62"/>
      <c r="I36" s="62">
        <f t="shared" si="0"/>
        <v>0</v>
      </c>
      <c r="J36" s="62"/>
      <c r="K36" s="62"/>
      <c r="L36" s="62"/>
      <c r="M36" s="62">
        <f t="shared" si="1"/>
        <v>0</v>
      </c>
      <c r="N36" s="62"/>
      <c r="O36" s="62">
        <f t="shared" si="2"/>
        <v>0</v>
      </c>
      <c r="P36" s="64"/>
      <c r="Q36" s="50"/>
    </row>
    <row r="37" spans="1:17" ht="19.5" customHeight="1" x14ac:dyDescent="0.25">
      <c r="A37" s="62"/>
      <c r="B37" s="72"/>
      <c r="C37" s="110"/>
      <c r="D37" s="111"/>
      <c r="E37" s="112"/>
      <c r="F37" s="113"/>
      <c r="G37" s="62"/>
      <c r="H37" s="62"/>
      <c r="I37" s="62">
        <f t="shared" si="0"/>
        <v>0</v>
      </c>
      <c r="J37" s="62"/>
      <c r="K37" s="62"/>
      <c r="L37" s="62"/>
      <c r="M37" s="62">
        <f t="shared" si="1"/>
        <v>0</v>
      </c>
      <c r="N37" s="62"/>
      <c r="O37" s="62">
        <f t="shared" si="2"/>
        <v>0</v>
      </c>
      <c r="P37" s="64"/>
      <c r="Q37" s="50"/>
    </row>
    <row r="38" spans="1:17" ht="19.5" customHeight="1" x14ac:dyDescent="0.25">
      <c r="A38" s="62"/>
      <c r="B38" s="72"/>
      <c r="C38" s="110"/>
      <c r="D38" s="111"/>
      <c r="E38" s="112"/>
      <c r="F38" s="113"/>
      <c r="G38" s="62"/>
      <c r="H38" s="62"/>
      <c r="I38" s="62">
        <f t="shared" si="0"/>
        <v>0</v>
      </c>
      <c r="J38" s="62"/>
      <c r="K38" s="62"/>
      <c r="L38" s="62"/>
      <c r="M38" s="62">
        <f t="shared" si="1"/>
        <v>0</v>
      </c>
      <c r="N38" s="62"/>
      <c r="O38" s="62">
        <f t="shared" si="2"/>
        <v>0</v>
      </c>
      <c r="P38" s="64"/>
      <c r="Q38" s="50"/>
    </row>
    <row r="39" spans="1:17" ht="19.5" customHeight="1" x14ac:dyDescent="0.25">
      <c r="A39" s="62"/>
      <c r="B39" s="72"/>
      <c r="C39" s="110"/>
      <c r="D39" s="111"/>
      <c r="E39" s="112"/>
      <c r="F39" s="113"/>
      <c r="G39" s="62"/>
      <c r="H39" s="62"/>
      <c r="I39" s="62">
        <f t="shared" si="0"/>
        <v>0</v>
      </c>
      <c r="J39" s="62"/>
      <c r="K39" s="62"/>
      <c r="L39" s="62"/>
      <c r="M39" s="62">
        <f t="shared" si="1"/>
        <v>0</v>
      </c>
      <c r="N39" s="62"/>
      <c r="O39" s="62">
        <f t="shared" si="2"/>
        <v>0</v>
      </c>
      <c r="P39" s="64"/>
      <c r="Q39" s="50"/>
    </row>
    <row r="40" spans="1:17" ht="19.5" customHeight="1" x14ac:dyDescent="0.25">
      <c r="A40" s="62"/>
      <c r="B40" s="72"/>
      <c r="C40" s="110"/>
      <c r="D40" s="111"/>
      <c r="E40" s="112"/>
      <c r="F40" s="113"/>
      <c r="G40" s="62"/>
      <c r="H40" s="62"/>
      <c r="I40" s="62">
        <f t="shared" si="0"/>
        <v>0</v>
      </c>
      <c r="J40" s="62"/>
      <c r="K40" s="62"/>
      <c r="L40" s="62"/>
      <c r="M40" s="62">
        <f t="shared" si="1"/>
        <v>0</v>
      </c>
      <c r="N40" s="62"/>
      <c r="O40" s="62">
        <f t="shared" si="2"/>
        <v>0</v>
      </c>
      <c r="P40" s="64"/>
      <c r="Q40" s="50"/>
    </row>
    <row r="41" spans="1:17" ht="19.5" customHeight="1" x14ac:dyDescent="0.25">
      <c r="A41" s="62"/>
      <c r="B41" s="72"/>
      <c r="C41" s="110"/>
      <c r="D41" s="111"/>
      <c r="E41" s="112"/>
      <c r="F41" s="113"/>
      <c r="G41" s="62"/>
      <c r="H41" s="62"/>
      <c r="I41" s="62">
        <f t="shared" si="0"/>
        <v>0</v>
      </c>
      <c r="J41" s="62"/>
      <c r="K41" s="62"/>
      <c r="L41" s="62"/>
      <c r="M41" s="62">
        <f t="shared" si="1"/>
        <v>0</v>
      </c>
      <c r="N41" s="62"/>
      <c r="O41" s="62">
        <f t="shared" si="2"/>
        <v>0</v>
      </c>
      <c r="P41" s="64"/>
      <c r="Q41" s="50"/>
    </row>
    <row r="42" spans="1:17" ht="19.5" customHeight="1" x14ac:dyDescent="0.25">
      <c r="A42" s="62"/>
      <c r="B42" s="72"/>
      <c r="C42" s="110"/>
      <c r="D42" s="111"/>
      <c r="E42" s="112"/>
      <c r="F42" s="113"/>
      <c r="G42" s="62"/>
      <c r="H42" s="62"/>
      <c r="I42" s="62">
        <f t="shared" si="0"/>
        <v>0</v>
      </c>
      <c r="J42" s="62"/>
      <c r="K42" s="62"/>
      <c r="L42" s="62"/>
      <c r="M42" s="62">
        <f t="shared" si="1"/>
        <v>0</v>
      </c>
      <c r="N42" s="62"/>
      <c r="O42" s="62">
        <f t="shared" si="2"/>
        <v>0</v>
      </c>
      <c r="P42" s="64"/>
      <c r="Q42" s="50"/>
    </row>
    <row r="43" spans="1:17" ht="27" customHeight="1" x14ac:dyDescent="0.25">
      <c r="A43" s="62"/>
      <c r="B43" s="72"/>
      <c r="C43" s="110"/>
      <c r="D43" s="111"/>
      <c r="E43" s="112"/>
      <c r="F43" s="113"/>
      <c r="G43" s="62"/>
      <c r="H43" s="62"/>
      <c r="I43" s="62">
        <f t="shared" si="0"/>
        <v>0</v>
      </c>
      <c r="J43" s="62"/>
      <c r="K43" s="62"/>
      <c r="L43" s="62"/>
      <c r="M43" s="62">
        <f t="shared" si="1"/>
        <v>0</v>
      </c>
      <c r="N43" s="62"/>
      <c r="O43" s="62">
        <f t="shared" si="2"/>
        <v>0</v>
      </c>
      <c r="P43" s="64"/>
      <c r="Q43" s="50"/>
    </row>
    <row r="44" spans="1:17" ht="19.5" customHeight="1" x14ac:dyDescent="0.25">
      <c r="A44" s="62"/>
      <c r="B44" s="73"/>
      <c r="C44" s="110"/>
      <c r="D44" s="111"/>
      <c r="E44" s="112"/>
      <c r="F44" s="113"/>
      <c r="G44" s="62"/>
      <c r="H44" s="62"/>
      <c r="I44" s="62">
        <f t="shared" si="0"/>
        <v>0</v>
      </c>
      <c r="J44" s="62"/>
      <c r="K44" s="62"/>
      <c r="L44" s="62"/>
      <c r="M44" s="62">
        <f t="shared" si="1"/>
        <v>0</v>
      </c>
      <c r="N44" s="62"/>
      <c r="O44" s="62">
        <f t="shared" si="2"/>
        <v>0</v>
      </c>
      <c r="P44" s="64"/>
      <c r="Q44" s="50"/>
    </row>
    <row r="45" spans="1:17" ht="19.5" customHeight="1" x14ac:dyDescent="0.25">
      <c r="A45" s="62"/>
      <c r="B45" s="72"/>
      <c r="C45" s="110"/>
      <c r="D45" s="111"/>
      <c r="E45" s="112"/>
      <c r="F45" s="113"/>
      <c r="G45" s="62"/>
      <c r="H45" s="62"/>
      <c r="I45" s="62">
        <f t="shared" si="0"/>
        <v>0</v>
      </c>
      <c r="J45" s="62"/>
      <c r="K45" s="62"/>
      <c r="L45" s="62"/>
      <c r="M45" s="62">
        <f t="shared" si="1"/>
        <v>0</v>
      </c>
      <c r="N45" s="62"/>
      <c r="O45" s="62">
        <f t="shared" si="2"/>
        <v>0</v>
      </c>
      <c r="P45" s="64"/>
      <c r="Q45" s="50"/>
    </row>
    <row r="46" spans="1:17" ht="19.5" customHeight="1" x14ac:dyDescent="0.25">
      <c r="A46" s="62"/>
      <c r="B46" s="72"/>
      <c r="C46" s="110"/>
      <c r="D46" s="111"/>
      <c r="E46" s="112"/>
      <c r="F46" s="113"/>
      <c r="G46" s="62"/>
      <c r="H46" s="62"/>
      <c r="I46" s="62">
        <f t="shared" si="0"/>
        <v>0</v>
      </c>
      <c r="J46" s="62"/>
      <c r="K46" s="62"/>
      <c r="L46" s="62"/>
      <c r="M46" s="62">
        <f t="shared" si="1"/>
        <v>0</v>
      </c>
      <c r="N46" s="62"/>
      <c r="O46" s="62">
        <f t="shared" si="2"/>
        <v>0</v>
      </c>
      <c r="P46" s="64"/>
      <c r="Q46" s="50"/>
    </row>
    <row r="47" spans="1:17" ht="19.5" customHeight="1" x14ac:dyDescent="0.25">
      <c r="A47" s="62"/>
      <c r="B47" s="72"/>
      <c r="C47" s="110"/>
      <c r="D47" s="111"/>
      <c r="E47" s="112"/>
      <c r="F47" s="113"/>
      <c r="G47" s="62"/>
      <c r="H47" s="62"/>
      <c r="I47" s="62">
        <f t="shared" si="0"/>
        <v>0</v>
      </c>
      <c r="J47" s="62"/>
      <c r="K47" s="62"/>
      <c r="L47" s="62"/>
      <c r="M47" s="62">
        <f t="shared" si="1"/>
        <v>0</v>
      </c>
      <c r="N47" s="62"/>
      <c r="O47" s="62">
        <f t="shared" si="2"/>
        <v>0</v>
      </c>
      <c r="P47" s="64"/>
      <c r="Q47" s="50"/>
    </row>
    <row r="48" spans="1:17" ht="19.5" customHeight="1" x14ac:dyDescent="0.25">
      <c r="A48" s="62"/>
      <c r="B48" s="72"/>
      <c r="C48" s="110"/>
      <c r="D48" s="111"/>
      <c r="E48" s="112"/>
      <c r="F48" s="113"/>
      <c r="G48" s="62"/>
      <c r="H48" s="62"/>
      <c r="I48" s="62">
        <f t="shared" si="0"/>
        <v>0</v>
      </c>
      <c r="J48" s="62"/>
      <c r="K48" s="62"/>
      <c r="L48" s="62"/>
      <c r="M48" s="62">
        <f t="shared" si="1"/>
        <v>0</v>
      </c>
      <c r="N48" s="62"/>
      <c r="O48" s="62">
        <f t="shared" si="2"/>
        <v>0</v>
      </c>
      <c r="P48" s="64"/>
      <c r="Q48" s="50"/>
    </row>
    <row r="49" spans="1:17" ht="19.5" customHeight="1" x14ac:dyDescent="0.25">
      <c r="A49" s="62"/>
      <c r="B49" s="72"/>
      <c r="C49" s="110"/>
      <c r="D49" s="111"/>
      <c r="E49" s="112"/>
      <c r="F49" s="113"/>
      <c r="G49" s="62"/>
      <c r="H49" s="62"/>
      <c r="I49" s="62">
        <f t="shared" si="0"/>
        <v>0</v>
      </c>
      <c r="J49" s="62"/>
      <c r="K49" s="62"/>
      <c r="L49" s="62"/>
      <c r="M49" s="62">
        <f t="shared" si="1"/>
        <v>0</v>
      </c>
      <c r="N49" s="62"/>
      <c r="O49" s="62">
        <f t="shared" si="2"/>
        <v>0</v>
      </c>
      <c r="P49" s="64"/>
      <c r="Q49" s="50"/>
    </row>
    <row r="50" spans="1:17" ht="19.5" customHeight="1" x14ac:dyDescent="0.25">
      <c r="A50" s="62"/>
      <c r="B50" s="72"/>
      <c r="C50" s="110"/>
      <c r="D50" s="111"/>
      <c r="E50" s="112"/>
      <c r="F50" s="113"/>
      <c r="G50" s="62"/>
      <c r="H50" s="62"/>
      <c r="I50" s="62">
        <f t="shared" si="0"/>
        <v>0</v>
      </c>
      <c r="J50" s="62"/>
      <c r="K50" s="62"/>
      <c r="L50" s="62"/>
      <c r="M50" s="62">
        <f t="shared" si="1"/>
        <v>0</v>
      </c>
      <c r="N50" s="62"/>
      <c r="O50" s="62">
        <f t="shared" si="2"/>
        <v>0</v>
      </c>
      <c r="P50" s="64"/>
      <c r="Q50" s="50"/>
    </row>
    <row r="51" spans="1:17" ht="19.5" customHeight="1" x14ac:dyDescent="0.25">
      <c r="A51" s="62"/>
      <c r="B51" s="72"/>
      <c r="C51" s="110"/>
      <c r="D51" s="111"/>
      <c r="E51" s="112"/>
      <c r="F51" s="113"/>
      <c r="G51" s="62"/>
      <c r="H51" s="62"/>
      <c r="I51" s="62">
        <f t="shared" si="0"/>
        <v>0</v>
      </c>
      <c r="J51" s="62"/>
      <c r="K51" s="62"/>
      <c r="L51" s="62"/>
      <c r="M51" s="62">
        <f t="shared" si="1"/>
        <v>0</v>
      </c>
      <c r="N51" s="62"/>
      <c r="O51" s="62">
        <f t="shared" si="2"/>
        <v>0</v>
      </c>
      <c r="P51" s="64"/>
      <c r="Q51" s="50"/>
    </row>
    <row r="52" spans="1:17" ht="15.75" customHeight="1" x14ac:dyDescent="0.2">
      <c r="A52" s="62"/>
      <c r="B52" s="72"/>
      <c r="C52" s="110"/>
      <c r="D52" s="111"/>
      <c r="E52" s="112"/>
      <c r="F52" s="113"/>
      <c r="G52" s="62"/>
      <c r="H52" s="62"/>
      <c r="I52" s="62">
        <f t="shared" si="0"/>
        <v>0</v>
      </c>
      <c r="J52" s="62"/>
      <c r="K52" s="62"/>
      <c r="L52" s="62"/>
      <c r="M52" s="62">
        <f t="shared" si="1"/>
        <v>0</v>
      </c>
      <c r="N52" s="62"/>
      <c r="O52" s="62">
        <f t="shared" si="2"/>
        <v>0</v>
      </c>
      <c r="P52" s="64"/>
    </row>
    <row r="53" spans="1:17" ht="15.75" customHeight="1" x14ac:dyDescent="0.2">
      <c r="A53" s="62"/>
      <c r="B53" s="72"/>
      <c r="C53" s="110"/>
      <c r="D53" s="111"/>
      <c r="E53" s="112"/>
      <c r="F53" s="113"/>
      <c r="G53" s="62"/>
      <c r="H53" s="62"/>
      <c r="I53" s="62">
        <f t="shared" si="0"/>
        <v>0</v>
      </c>
      <c r="J53" s="62"/>
      <c r="K53" s="62"/>
      <c r="L53" s="62"/>
      <c r="M53" s="62">
        <f t="shared" si="1"/>
        <v>0</v>
      </c>
      <c r="N53" s="62"/>
      <c r="O53" s="62">
        <f t="shared" si="2"/>
        <v>0</v>
      </c>
      <c r="P53" s="64"/>
    </row>
    <row r="54" spans="1:17" ht="15.75" customHeight="1" x14ac:dyDescent="0.2">
      <c r="A54" s="62"/>
      <c r="B54" s="73"/>
      <c r="C54" s="110"/>
      <c r="D54" s="111"/>
      <c r="E54" s="112"/>
      <c r="F54" s="113"/>
      <c r="G54" s="62"/>
      <c r="H54" s="62"/>
      <c r="I54" s="62">
        <f t="shared" si="0"/>
        <v>0</v>
      </c>
      <c r="J54" s="62"/>
      <c r="K54" s="62"/>
      <c r="L54" s="62"/>
      <c r="M54" s="62">
        <f t="shared" si="1"/>
        <v>0</v>
      </c>
      <c r="N54" s="62"/>
      <c r="O54" s="62">
        <f t="shared" si="2"/>
        <v>0</v>
      </c>
      <c r="P54" s="64"/>
    </row>
    <row r="55" spans="1:17" ht="15.75" customHeight="1" x14ac:dyDescent="0.2">
      <c r="A55" s="62"/>
      <c r="B55" s="72"/>
      <c r="C55" s="110"/>
      <c r="D55" s="111"/>
      <c r="E55" s="112"/>
      <c r="F55" s="113"/>
      <c r="G55" s="62"/>
      <c r="H55" s="62"/>
      <c r="I55" s="62">
        <f t="shared" si="0"/>
        <v>0</v>
      </c>
      <c r="J55" s="62"/>
      <c r="K55" s="62"/>
      <c r="L55" s="62"/>
      <c r="M55" s="62">
        <f t="shared" si="1"/>
        <v>0</v>
      </c>
      <c r="N55" s="62"/>
      <c r="O55" s="62">
        <f t="shared" si="2"/>
        <v>0</v>
      </c>
      <c r="P55" s="64"/>
    </row>
    <row r="56" spans="1:17" ht="15.75" customHeight="1" x14ac:dyDescent="0.2">
      <c r="A56" s="62"/>
      <c r="B56" s="72"/>
      <c r="C56" s="110"/>
      <c r="D56" s="111"/>
      <c r="E56" s="112"/>
      <c r="F56" s="113"/>
      <c r="G56" s="62"/>
      <c r="H56" s="62"/>
      <c r="I56" s="62">
        <f t="shared" si="0"/>
        <v>0</v>
      </c>
      <c r="J56" s="62"/>
      <c r="K56" s="62"/>
      <c r="L56" s="62"/>
      <c r="M56" s="62">
        <f t="shared" si="1"/>
        <v>0</v>
      </c>
      <c r="N56" s="62"/>
      <c r="O56" s="62">
        <f t="shared" si="2"/>
        <v>0</v>
      </c>
      <c r="P56" s="64"/>
    </row>
    <row r="57" spans="1:17" ht="15.75" customHeight="1" x14ac:dyDescent="0.2">
      <c r="A57" s="62"/>
      <c r="B57" s="72"/>
      <c r="C57" s="110"/>
      <c r="D57" s="111"/>
      <c r="E57" s="112"/>
      <c r="F57" s="113"/>
      <c r="G57" s="62"/>
      <c r="H57" s="62"/>
      <c r="I57" s="62">
        <f t="shared" si="0"/>
        <v>0</v>
      </c>
      <c r="J57" s="62"/>
      <c r="K57" s="62"/>
      <c r="L57" s="62"/>
      <c r="M57" s="62">
        <f t="shared" si="1"/>
        <v>0</v>
      </c>
      <c r="N57" s="62"/>
      <c r="O57" s="62">
        <f t="shared" si="2"/>
        <v>0</v>
      </c>
      <c r="P57" s="64"/>
    </row>
    <row r="58" spans="1:17" ht="15.75" customHeight="1" x14ac:dyDescent="0.2">
      <c r="A58" s="62"/>
      <c r="B58" s="72"/>
      <c r="C58" s="110"/>
      <c r="D58" s="111"/>
      <c r="E58" s="112"/>
      <c r="F58" s="113"/>
      <c r="G58" s="62"/>
      <c r="H58" s="62"/>
      <c r="I58" s="62">
        <f t="shared" si="0"/>
        <v>0</v>
      </c>
      <c r="J58" s="62"/>
      <c r="K58" s="62"/>
      <c r="L58" s="62"/>
      <c r="M58" s="62">
        <f t="shared" si="1"/>
        <v>0</v>
      </c>
      <c r="N58" s="62"/>
      <c r="O58" s="62">
        <f t="shared" si="2"/>
        <v>0</v>
      </c>
      <c r="P58" s="64"/>
    </row>
    <row r="59" spans="1:17" ht="20.25" customHeight="1" x14ac:dyDescent="0.2">
      <c r="A59" s="62"/>
      <c r="B59" s="72"/>
      <c r="C59" s="110"/>
      <c r="D59" s="111"/>
      <c r="E59" s="112"/>
      <c r="F59" s="113"/>
      <c r="G59" s="62"/>
      <c r="H59" s="62"/>
      <c r="I59" s="62">
        <f t="shared" si="0"/>
        <v>0</v>
      </c>
      <c r="J59" s="62"/>
      <c r="K59" s="62"/>
      <c r="L59" s="62"/>
      <c r="M59" s="62">
        <f t="shared" si="1"/>
        <v>0</v>
      </c>
      <c r="N59" s="62"/>
      <c r="O59" s="62">
        <f t="shared" si="2"/>
        <v>0</v>
      </c>
      <c r="P59" s="64"/>
    </row>
    <row r="60" spans="1:17" ht="15.75" customHeight="1" x14ac:dyDescent="0.2">
      <c r="A60" s="62"/>
      <c r="B60" s="72"/>
      <c r="C60" s="110"/>
      <c r="D60" s="111"/>
      <c r="E60" s="112"/>
      <c r="F60" s="113"/>
      <c r="G60" s="62"/>
      <c r="H60" s="62"/>
      <c r="I60" s="62">
        <f t="shared" si="0"/>
        <v>0</v>
      </c>
      <c r="J60" s="62"/>
      <c r="K60" s="62"/>
      <c r="L60" s="62"/>
      <c r="M60" s="62">
        <f t="shared" si="1"/>
        <v>0</v>
      </c>
      <c r="N60" s="62"/>
      <c r="O60" s="62">
        <f t="shared" si="2"/>
        <v>0</v>
      </c>
      <c r="P60" s="64"/>
    </row>
    <row r="61" spans="1:17" ht="19.5" customHeight="1" x14ac:dyDescent="0.2">
      <c r="A61" s="62"/>
      <c r="B61" s="72"/>
      <c r="C61" s="110"/>
      <c r="D61" s="111"/>
      <c r="E61" s="112"/>
      <c r="F61" s="113"/>
      <c r="G61" s="62"/>
      <c r="H61" s="62"/>
      <c r="I61" s="62">
        <f t="shared" si="0"/>
        <v>0</v>
      </c>
      <c r="J61" s="62"/>
      <c r="K61" s="62"/>
      <c r="L61" s="62"/>
      <c r="M61" s="62">
        <f t="shared" si="1"/>
        <v>0</v>
      </c>
      <c r="N61" s="62"/>
      <c r="O61" s="62">
        <f t="shared" si="2"/>
        <v>0</v>
      </c>
      <c r="P61" s="64"/>
    </row>
    <row r="62" spans="1:17" ht="15.75" customHeight="1" x14ac:dyDescent="0.2">
      <c r="A62" s="62"/>
      <c r="B62" s="72"/>
      <c r="C62" s="110"/>
      <c r="D62" s="111"/>
      <c r="E62" s="112"/>
      <c r="F62" s="113"/>
      <c r="G62" s="62"/>
      <c r="H62" s="62"/>
      <c r="I62" s="62">
        <f t="shared" si="0"/>
        <v>0</v>
      </c>
      <c r="J62" s="62"/>
      <c r="K62" s="62"/>
      <c r="L62" s="62"/>
      <c r="M62" s="62">
        <f t="shared" si="1"/>
        <v>0</v>
      </c>
      <c r="N62" s="62"/>
      <c r="O62" s="62">
        <f t="shared" si="2"/>
        <v>0</v>
      </c>
      <c r="P62" s="64"/>
    </row>
    <row r="63" spans="1:17" ht="15.75" customHeight="1" x14ac:dyDescent="0.2">
      <c r="A63" s="62"/>
      <c r="B63" s="72"/>
      <c r="C63" s="110"/>
      <c r="D63" s="111"/>
      <c r="E63" s="112"/>
      <c r="F63" s="113"/>
      <c r="G63" s="62"/>
      <c r="H63" s="62"/>
      <c r="I63" s="62">
        <f t="shared" si="0"/>
        <v>0</v>
      </c>
      <c r="J63" s="62"/>
      <c r="K63" s="62"/>
      <c r="L63" s="62"/>
      <c r="M63" s="62">
        <f t="shared" si="1"/>
        <v>0</v>
      </c>
      <c r="N63" s="62"/>
      <c r="O63" s="62">
        <f t="shared" si="2"/>
        <v>0</v>
      </c>
      <c r="P63" s="64"/>
    </row>
    <row r="64" spans="1:17" ht="15.75" customHeight="1" x14ac:dyDescent="0.2">
      <c r="A64" s="62"/>
      <c r="B64" s="74"/>
      <c r="C64" s="110"/>
      <c r="D64" s="111"/>
      <c r="E64" s="112"/>
      <c r="F64" s="113"/>
      <c r="G64" s="62"/>
      <c r="H64" s="62"/>
      <c r="I64" s="62">
        <f t="shared" si="0"/>
        <v>0</v>
      </c>
      <c r="J64" s="62"/>
      <c r="K64" s="62"/>
      <c r="L64" s="62"/>
      <c r="M64" s="62">
        <f t="shared" si="1"/>
        <v>0</v>
      </c>
      <c r="N64" s="62"/>
      <c r="O64" s="62">
        <f t="shared" si="2"/>
        <v>0</v>
      </c>
      <c r="P64" s="64"/>
    </row>
    <row r="65" spans="1:16" ht="15.75" customHeight="1" x14ac:dyDescent="0.2">
      <c r="A65" s="62"/>
      <c r="B65" s="72"/>
      <c r="C65" s="110"/>
      <c r="D65" s="111"/>
      <c r="E65" s="112"/>
      <c r="F65" s="113"/>
      <c r="G65" s="62"/>
      <c r="H65" s="62"/>
      <c r="I65" s="62">
        <f t="shared" si="0"/>
        <v>0</v>
      </c>
      <c r="J65" s="62"/>
      <c r="K65" s="62"/>
      <c r="L65" s="62"/>
      <c r="M65" s="62">
        <f t="shared" si="1"/>
        <v>0</v>
      </c>
      <c r="N65" s="62"/>
      <c r="O65" s="62">
        <f t="shared" si="2"/>
        <v>0</v>
      </c>
      <c r="P65" s="64"/>
    </row>
    <row r="66" spans="1:16" ht="15.75" customHeight="1" x14ac:dyDescent="0.2">
      <c r="A66" s="62"/>
      <c r="B66" s="72"/>
      <c r="C66" s="110"/>
      <c r="D66" s="111"/>
      <c r="E66" s="112"/>
      <c r="F66" s="113"/>
      <c r="G66" s="62"/>
      <c r="H66" s="62"/>
      <c r="I66" s="62">
        <f t="shared" si="0"/>
        <v>0</v>
      </c>
      <c r="J66" s="62"/>
      <c r="K66" s="62"/>
      <c r="L66" s="62"/>
      <c r="M66" s="62">
        <f t="shared" si="1"/>
        <v>0</v>
      </c>
      <c r="N66" s="62"/>
      <c r="O66" s="62">
        <f t="shared" si="2"/>
        <v>0</v>
      </c>
      <c r="P66" s="64"/>
    </row>
    <row r="67" spans="1:16" ht="15.75" customHeight="1" x14ac:dyDescent="0.2">
      <c r="A67" s="62"/>
      <c r="B67" s="72"/>
      <c r="C67" s="110"/>
      <c r="D67" s="111"/>
      <c r="E67" s="112"/>
      <c r="F67" s="113"/>
      <c r="G67" s="62"/>
      <c r="H67" s="62"/>
      <c r="I67" s="62">
        <f t="shared" si="0"/>
        <v>0</v>
      </c>
      <c r="J67" s="62"/>
      <c r="K67" s="62"/>
      <c r="L67" s="62"/>
      <c r="M67" s="62">
        <f t="shared" si="1"/>
        <v>0</v>
      </c>
      <c r="N67" s="62"/>
      <c r="O67" s="62">
        <f t="shared" si="2"/>
        <v>0</v>
      </c>
      <c r="P67" s="64"/>
    </row>
    <row r="68" spans="1:16" ht="33" customHeight="1" x14ac:dyDescent="0.2">
      <c r="A68" s="62"/>
      <c r="B68" s="72"/>
      <c r="C68" s="110"/>
      <c r="D68" s="111"/>
      <c r="E68" s="112"/>
      <c r="F68" s="113"/>
      <c r="G68" s="62"/>
      <c r="H68" s="62"/>
      <c r="I68" s="62">
        <f t="shared" si="0"/>
        <v>0</v>
      </c>
      <c r="J68" s="62"/>
      <c r="K68" s="62"/>
      <c r="L68" s="62"/>
      <c r="M68" s="62">
        <f t="shared" si="1"/>
        <v>0</v>
      </c>
      <c r="N68" s="62"/>
      <c r="O68" s="62">
        <f t="shared" si="2"/>
        <v>0</v>
      </c>
      <c r="P68" s="64"/>
    </row>
    <row r="69" spans="1:16" ht="33" customHeight="1" x14ac:dyDescent="0.2">
      <c r="A69" s="62"/>
      <c r="B69" s="72"/>
      <c r="C69" s="110"/>
      <c r="D69" s="111"/>
      <c r="E69" s="112"/>
      <c r="F69" s="113"/>
      <c r="G69" s="62"/>
      <c r="H69" s="62"/>
      <c r="I69" s="62">
        <f t="shared" si="0"/>
        <v>0</v>
      </c>
      <c r="J69" s="62"/>
      <c r="K69" s="62"/>
      <c r="L69" s="62"/>
      <c r="M69" s="62">
        <f t="shared" si="1"/>
        <v>0</v>
      </c>
      <c r="N69" s="62"/>
      <c r="O69" s="62">
        <f t="shared" si="2"/>
        <v>0</v>
      </c>
      <c r="P69" s="64"/>
    </row>
    <row r="70" spans="1:16" ht="15.75" customHeight="1" x14ac:dyDescent="0.2">
      <c r="A70" s="62"/>
      <c r="B70" s="72"/>
      <c r="C70" s="110"/>
      <c r="D70" s="111"/>
      <c r="E70" s="112"/>
      <c r="F70" s="113"/>
      <c r="G70" s="62"/>
      <c r="H70" s="62"/>
      <c r="I70" s="62">
        <f t="shared" si="0"/>
        <v>0</v>
      </c>
      <c r="J70" s="62"/>
      <c r="K70" s="62"/>
      <c r="L70" s="62"/>
      <c r="M70" s="62">
        <f t="shared" si="1"/>
        <v>0</v>
      </c>
      <c r="N70" s="62"/>
      <c r="O70" s="62">
        <f t="shared" si="2"/>
        <v>0</v>
      </c>
      <c r="P70" s="64"/>
    </row>
    <row r="71" spans="1:16" ht="15.75" customHeight="1" x14ac:dyDescent="0.2">
      <c r="A71" s="62"/>
      <c r="B71" s="72"/>
      <c r="C71" s="110"/>
      <c r="D71" s="111"/>
      <c r="E71" s="112"/>
      <c r="F71" s="113"/>
      <c r="G71" s="62"/>
      <c r="H71" s="62"/>
      <c r="I71" s="62">
        <f t="shared" si="0"/>
        <v>0</v>
      </c>
      <c r="J71" s="62"/>
      <c r="K71" s="62"/>
      <c r="L71" s="62"/>
      <c r="M71" s="62">
        <f t="shared" si="1"/>
        <v>0</v>
      </c>
      <c r="N71" s="62"/>
      <c r="O71" s="62">
        <f t="shared" si="2"/>
        <v>0</v>
      </c>
      <c r="P71" s="64"/>
    </row>
    <row r="72" spans="1:16" ht="15.75" customHeight="1" x14ac:dyDescent="0.2">
      <c r="A72" s="62"/>
      <c r="B72" s="72"/>
      <c r="C72" s="110"/>
      <c r="D72" s="111"/>
      <c r="E72" s="112"/>
      <c r="F72" s="113"/>
      <c r="G72" s="62"/>
      <c r="H72" s="62"/>
      <c r="I72" s="62">
        <f t="shared" si="0"/>
        <v>0</v>
      </c>
      <c r="J72" s="62"/>
      <c r="K72" s="62"/>
      <c r="L72" s="62"/>
      <c r="M72" s="62">
        <f t="shared" si="1"/>
        <v>0</v>
      </c>
      <c r="N72" s="62"/>
      <c r="O72" s="62">
        <f t="shared" si="2"/>
        <v>0</v>
      </c>
      <c r="P72" s="64"/>
    </row>
    <row r="73" spans="1:16" ht="15.75" customHeight="1" x14ac:dyDescent="0.2">
      <c r="A73" s="62"/>
      <c r="B73" s="72"/>
      <c r="C73" s="110"/>
      <c r="D73" s="111"/>
      <c r="E73" s="112"/>
      <c r="F73" s="113"/>
      <c r="G73" s="62"/>
      <c r="H73" s="62"/>
      <c r="I73" s="62">
        <f t="shared" si="0"/>
        <v>0</v>
      </c>
      <c r="J73" s="62"/>
      <c r="K73" s="62"/>
      <c r="L73" s="62"/>
      <c r="M73" s="62">
        <f t="shared" si="1"/>
        <v>0</v>
      </c>
      <c r="N73" s="62"/>
      <c r="O73" s="62">
        <f t="shared" si="2"/>
        <v>0</v>
      </c>
      <c r="P73" s="64"/>
    </row>
    <row r="74" spans="1:16" ht="15.75" customHeight="1" x14ac:dyDescent="0.2">
      <c r="A74" s="62"/>
      <c r="B74" s="73"/>
      <c r="C74" s="110"/>
      <c r="D74" s="111"/>
      <c r="E74" s="112"/>
      <c r="F74" s="113"/>
      <c r="G74" s="62"/>
      <c r="H74" s="62"/>
      <c r="I74" s="62">
        <f t="shared" si="0"/>
        <v>0</v>
      </c>
      <c r="J74" s="62"/>
      <c r="K74" s="62"/>
      <c r="L74" s="62"/>
      <c r="M74" s="62">
        <f t="shared" si="1"/>
        <v>0</v>
      </c>
      <c r="N74" s="62"/>
      <c r="O74" s="62">
        <f t="shared" si="2"/>
        <v>0</v>
      </c>
      <c r="P74" s="64"/>
    </row>
    <row r="75" spans="1:16" ht="15.75" customHeight="1" x14ac:dyDescent="0.2">
      <c r="A75" s="62"/>
      <c r="B75" s="72"/>
      <c r="C75" s="110"/>
      <c r="D75" s="111"/>
      <c r="E75" s="112"/>
      <c r="F75" s="113"/>
      <c r="G75" s="62"/>
      <c r="H75" s="62"/>
      <c r="I75" s="62">
        <f t="shared" si="0"/>
        <v>0</v>
      </c>
      <c r="J75" s="62"/>
      <c r="K75" s="62"/>
      <c r="L75" s="62"/>
      <c r="M75" s="62">
        <f t="shared" si="1"/>
        <v>0</v>
      </c>
      <c r="N75" s="62"/>
      <c r="O75" s="62">
        <f t="shared" si="2"/>
        <v>0</v>
      </c>
      <c r="P75" s="64"/>
    </row>
    <row r="76" spans="1:16" ht="15.75" customHeight="1" x14ac:dyDescent="0.2">
      <c r="A76" s="62"/>
      <c r="B76" s="72"/>
      <c r="C76" s="110"/>
      <c r="D76" s="111"/>
      <c r="E76" s="112"/>
      <c r="F76" s="113"/>
      <c r="G76" s="62"/>
      <c r="H76" s="62"/>
      <c r="I76" s="62">
        <f t="shared" si="0"/>
        <v>0</v>
      </c>
      <c r="J76" s="62"/>
      <c r="K76" s="62"/>
      <c r="L76" s="62"/>
      <c r="M76" s="62">
        <f t="shared" si="1"/>
        <v>0</v>
      </c>
      <c r="N76" s="62"/>
      <c r="O76" s="62">
        <f t="shared" si="2"/>
        <v>0</v>
      </c>
      <c r="P76" s="64"/>
    </row>
    <row r="77" spans="1:16" ht="15.75" customHeight="1" x14ac:dyDescent="0.2">
      <c r="A77" s="62"/>
      <c r="B77" s="72"/>
      <c r="C77" s="110"/>
      <c r="D77" s="111"/>
      <c r="E77" s="112"/>
      <c r="F77" s="113"/>
      <c r="G77" s="62"/>
      <c r="H77" s="62"/>
      <c r="I77" s="62">
        <f t="shared" si="0"/>
        <v>0</v>
      </c>
      <c r="J77" s="62"/>
      <c r="K77" s="62"/>
      <c r="L77" s="62"/>
      <c r="M77" s="62">
        <f t="shared" si="1"/>
        <v>0</v>
      </c>
      <c r="N77" s="62"/>
      <c r="O77" s="62">
        <f t="shared" si="2"/>
        <v>0</v>
      </c>
      <c r="P77" s="64"/>
    </row>
    <row r="78" spans="1:16" ht="32.25" customHeight="1" x14ac:dyDescent="0.2">
      <c r="A78" s="62"/>
      <c r="B78" s="72"/>
      <c r="C78" s="110"/>
      <c r="D78" s="111"/>
      <c r="E78" s="112"/>
      <c r="F78" s="113"/>
      <c r="G78" s="62"/>
      <c r="H78" s="62"/>
      <c r="I78" s="62">
        <f t="shared" ref="I78:I114" si="3">G78*H78</f>
        <v>0</v>
      </c>
      <c r="J78" s="62"/>
      <c r="K78" s="62"/>
      <c r="L78" s="62"/>
      <c r="M78" s="62">
        <f t="shared" ref="M78:M114" si="4">SUM(J78:L78)</f>
        <v>0</v>
      </c>
      <c r="N78" s="62"/>
      <c r="O78" s="62">
        <f t="shared" ref="O78:O114" si="5">N78*K78</f>
        <v>0</v>
      </c>
      <c r="P78" s="64"/>
    </row>
    <row r="79" spans="1:16" ht="15.75" customHeight="1" x14ac:dyDescent="0.2">
      <c r="A79" s="62"/>
      <c r="B79" s="72"/>
      <c r="C79" s="110"/>
      <c r="D79" s="111"/>
      <c r="E79" s="112"/>
      <c r="F79" s="113"/>
      <c r="G79" s="62"/>
      <c r="H79" s="62"/>
      <c r="I79" s="62">
        <f t="shared" si="3"/>
        <v>0</v>
      </c>
      <c r="J79" s="62"/>
      <c r="K79" s="62"/>
      <c r="L79" s="62"/>
      <c r="M79" s="62">
        <f t="shared" si="4"/>
        <v>0</v>
      </c>
      <c r="N79" s="62"/>
      <c r="O79" s="62">
        <f t="shared" si="5"/>
        <v>0</v>
      </c>
      <c r="P79" s="64"/>
    </row>
    <row r="80" spans="1:16" ht="15.75" customHeight="1" x14ac:dyDescent="0.2">
      <c r="A80" s="62"/>
      <c r="B80" s="72"/>
      <c r="C80" s="110"/>
      <c r="D80" s="111"/>
      <c r="E80" s="112"/>
      <c r="F80" s="113"/>
      <c r="G80" s="62"/>
      <c r="H80" s="62"/>
      <c r="I80" s="62">
        <f t="shared" si="3"/>
        <v>0</v>
      </c>
      <c r="J80" s="62"/>
      <c r="K80" s="62"/>
      <c r="L80" s="62"/>
      <c r="M80" s="62">
        <f t="shared" si="4"/>
        <v>0</v>
      </c>
      <c r="N80" s="62"/>
      <c r="O80" s="62">
        <f t="shared" si="5"/>
        <v>0</v>
      </c>
      <c r="P80" s="64"/>
    </row>
    <row r="81" spans="1:16" ht="15.75" customHeight="1" x14ac:dyDescent="0.2">
      <c r="A81" s="62"/>
      <c r="B81" s="72"/>
      <c r="C81" s="110"/>
      <c r="D81" s="111"/>
      <c r="E81" s="112"/>
      <c r="F81" s="113"/>
      <c r="G81" s="62"/>
      <c r="H81" s="62"/>
      <c r="I81" s="62">
        <f t="shared" si="3"/>
        <v>0</v>
      </c>
      <c r="J81" s="62"/>
      <c r="K81" s="62"/>
      <c r="L81" s="62"/>
      <c r="M81" s="62">
        <f t="shared" si="4"/>
        <v>0</v>
      </c>
      <c r="N81" s="62"/>
      <c r="O81" s="62">
        <f t="shared" si="5"/>
        <v>0</v>
      </c>
      <c r="P81" s="64"/>
    </row>
    <row r="82" spans="1:16" ht="15.75" customHeight="1" x14ac:dyDescent="0.2">
      <c r="A82" s="62"/>
      <c r="B82" s="72"/>
      <c r="C82" s="110"/>
      <c r="D82" s="111"/>
      <c r="E82" s="112"/>
      <c r="F82" s="113"/>
      <c r="G82" s="62"/>
      <c r="H82" s="62"/>
      <c r="I82" s="62">
        <f t="shared" si="3"/>
        <v>0</v>
      </c>
      <c r="J82" s="62"/>
      <c r="K82" s="62"/>
      <c r="L82" s="62"/>
      <c r="M82" s="62">
        <f t="shared" si="4"/>
        <v>0</v>
      </c>
      <c r="N82" s="62"/>
      <c r="O82" s="62">
        <f t="shared" si="5"/>
        <v>0</v>
      </c>
      <c r="P82" s="64"/>
    </row>
    <row r="83" spans="1:16" ht="15.75" customHeight="1" x14ac:dyDescent="0.2">
      <c r="A83" s="62"/>
      <c r="B83" s="72"/>
      <c r="C83" s="110"/>
      <c r="D83" s="111"/>
      <c r="E83" s="112"/>
      <c r="F83" s="113"/>
      <c r="G83" s="62"/>
      <c r="H83" s="62"/>
      <c r="I83" s="62">
        <f t="shared" si="3"/>
        <v>0</v>
      </c>
      <c r="J83" s="62"/>
      <c r="K83" s="62"/>
      <c r="L83" s="62"/>
      <c r="M83" s="62">
        <f t="shared" si="4"/>
        <v>0</v>
      </c>
      <c r="N83" s="62"/>
      <c r="O83" s="62">
        <f t="shared" si="5"/>
        <v>0</v>
      </c>
      <c r="P83" s="64"/>
    </row>
    <row r="84" spans="1:16" ht="23.25" customHeight="1" x14ac:dyDescent="0.2">
      <c r="A84" s="62"/>
      <c r="B84" s="72"/>
      <c r="C84" s="110"/>
      <c r="D84" s="111"/>
      <c r="E84" s="112"/>
      <c r="F84" s="113"/>
      <c r="G84" s="62"/>
      <c r="H84" s="62"/>
      <c r="I84" s="62">
        <f t="shared" si="3"/>
        <v>0</v>
      </c>
      <c r="J84" s="62"/>
      <c r="K84" s="62"/>
      <c r="L84" s="62"/>
      <c r="M84" s="62">
        <f t="shared" si="4"/>
        <v>0</v>
      </c>
      <c r="N84" s="62"/>
      <c r="O84" s="62">
        <f t="shared" si="5"/>
        <v>0</v>
      </c>
      <c r="P84" s="64"/>
    </row>
    <row r="85" spans="1:16" ht="15.75" customHeight="1" x14ac:dyDescent="0.2">
      <c r="A85" s="62"/>
      <c r="B85" s="72"/>
      <c r="C85" s="110"/>
      <c r="D85" s="111"/>
      <c r="E85" s="112"/>
      <c r="F85" s="113"/>
      <c r="G85" s="62"/>
      <c r="H85" s="62"/>
      <c r="I85" s="62">
        <f t="shared" si="3"/>
        <v>0</v>
      </c>
      <c r="J85" s="62"/>
      <c r="K85" s="62"/>
      <c r="L85" s="62"/>
      <c r="M85" s="62">
        <f t="shared" si="4"/>
        <v>0</v>
      </c>
      <c r="N85" s="62"/>
      <c r="O85" s="62">
        <f t="shared" si="5"/>
        <v>0</v>
      </c>
      <c r="P85" s="64"/>
    </row>
    <row r="86" spans="1:16" ht="15.75" customHeight="1" x14ac:dyDescent="0.2">
      <c r="A86" s="62"/>
      <c r="B86" s="72"/>
      <c r="C86" s="110"/>
      <c r="D86" s="111"/>
      <c r="E86" s="112"/>
      <c r="F86" s="113"/>
      <c r="G86" s="62"/>
      <c r="H86" s="62"/>
      <c r="I86" s="62">
        <f t="shared" si="3"/>
        <v>0</v>
      </c>
      <c r="J86" s="62"/>
      <c r="K86" s="62"/>
      <c r="L86" s="62"/>
      <c r="M86" s="62">
        <f t="shared" si="4"/>
        <v>0</v>
      </c>
      <c r="N86" s="62"/>
      <c r="O86" s="62">
        <f t="shared" si="5"/>
        <v>0</v>
      </c>
      <c r="P86" s="64"/>
    </row>
    <row r="87" spans="1:16" ht="15.75" customHeight="1" x14ac:dyDescent="0.2">
      <c r="A87" s="62"/>
      <c r="B87" s="72"/>
      <c r="C87" s="110"/>
      <c r="D87" s="111"/>
      <c r="E87" s="112"/>
      <c r="F87" s="113"/>
      <c r="G87" s="62"/>
      <c r="H87" s="62"/>
      <c r="I87" s="62">
        <f t="shared" si="3"/>
        <v>0</v>
      </c>
      <c r="J87" s="62"/>
      <c r="K87" s="62"/>
      <c r="L87" s="62"/>
      <c r="M87" s="62">
        <f t="shared" si="4"/>
        <v>0</v>
      </c>
      <c r="N87" s="62"/>
      <c r="O87" s="62">
        <f t="shared" si="5"/>
        <v>0</v>
      </c>
      <c r="P87" s="64"/>
    </row>
    <row r="88" spans="1:16" ht="15.75" customHeight="1" x14ac:dyDescent="0.2">
      <c r="A88" s="62"/>
      <c r="B88" s="72"/>
      <c r="C88" s="110"/>
      <c r="D88" s="111"/>
      <c r="E88" s="112"/>
      <c r="F88" s="113"/>
      <c r="G88" s="62"/>
      <c r="H88" s="62"/>
      <c r="I88" s="62">
        <f t="shared" si="3"/>
        <v>0</v>
      </c>
      <c r="J88" s="62"/>
      <c r="K88" s="62"/>
      <c r="L88" s="62"/>
      <c r="M88" s="62">
        <f t="shared" si="4"/>
        <v>0</v>
      </c>
      <c r="N88" s="62"/>
      <c r="O88" s="62">
        <f t="shared" si="5"/>
        <v>0</v>
      </c>
      <c r="P88" s="64"/>
    </row>
    <row r="89" spans="1:16" ht="15.75" customHeight="1" x14ac:dyDescent="0.2">
      <c r="A89" s="62"/>
      <c r="B89" s="72"/>
      <c r="C89" s="110"/>
      <c r="D89" s="111"/>
      <c r="E89" s="112"/>
      <c r="F89" s="113"/>
      <c r="G89" s="62"/>
      <c r="H89" s="62"/>
      <c r="I89" s="62">
        <f t="shared" si="3"/>
        <v>0</v>
      </c>
      <c r="J89" s="62"/>
      <c r="K89" s="62"/>
      <c r="L89" s="62"/>
      <c r="M89" s="62">
        <f t="shared" si="4"/>
        <v>0</v>
      </c>
      <c r="N89" s="62"/>
      <c r="O89" s="62">
        <f t="shared" si="5"/>
        <v>0</v>
      </c>
      <c r="P89" s="64"/>
    </row>
    <row r="90" spans="1:16" ht="15.75" customHeight="1" x14ac:dyDescent="0.2">
      <c r="A90" s="62"/>
      <c r="B90" s="72"/>
      <c r="C90" s="110"/>
      <c r="D90" s="111"/>
      <c r="E90" s="112"/>
      <c r="F90" s="113"/>
      <c r="G90" s="62"/>
      <c r="H90" s="62"/>
      <c r="I90" s="62">
        <f t="shared" si="3"/>
        <v>0</v>
      </c>
      <c r="J90" s="62"/>
      <c r="K90" s="62"/>
      <c r="L90" s="62"/>
      <c r="M90" s="62">
        <f t="shared" si="4"/>
        <v>0</v>
      </c>
      <c r="N90" s="62"/>
      <c r="O90" s="62">
        <f t="shared" si="5"/>
        <v>0</v>
      </c>
      <c r="P90" s="64"/>
    </row>
    <row r="91" spans="1:16" ht="15.75" customHeight="1" x14ac:dyDescent="0.2">
      <c r="A91" s="62"/>
      <c r="B91" s="72"/>
      <c r="C91" s="110"/>
      <c r="D91" s="111"/>
      <c r="E91" s="112"/>
      <c r="F91" s="113"/>
      <c r="G91" s="62"/>
      <c r="H91" s="62"/>
      <c r="I91" s="62">
        <f t="shared" si="3"/>
        <v>0</v>
      </c>
      <c r="J91" s="62"/>
      <c r="K91" s="62"/>
      <c r="L91" s="62"/>
      <c r="M91" s="62">
        <f t="shared" si="4"/>
        <v>0</v>
      </c>
      <c r="N91" s="62"/>
      <c r="O91" s="62">
        <f t="shared" si="5"/>
        <v>0</v>
      </c>
      <c r="P91" s="64"/>
    </row>
    <row r="92" spans="1:16" ht="32.25" customHeight="1" x14ac:dyDescent="0.2">
      <c r="A92" s="62"/>
      <c r="B92" s="72"/>
      <c r="C92" s="110"/>
      <c r="D92" s="111"/>
      <c r="E92" s="112"/>
      <c r="F92" s="113"/>
      <c r="G92" s="62"/>
      <c r="H92" s="62"/>
      <c r="I92" s="62">
        <f t="shared" si="3"/>
        <v>0</v>
      </c>
      <c r="J92" s="62"/>
      <c r="K92" s="62"/>
      <c r="L92" s="62"/>
      <c r="M92" s="62">
        <f t="shared" si="4"/>
        <v>0</v>
      </c>
      <c r="N92" s="62"/>
      <c r="O92" s="62">
        <f t="shared" si="5"/>
        <v>0</v>
      </c>
      <c r="P92" s="64"/>
    </row>
    <row r="93" spans="1:16" ht="15.75" customHeight="1" x14ac:dyDescent="0.2">
      <c r="A93" s="62"/>
      <c r="B93" s="73"/>
      <c r="C93" s="110"/>
      <c r="D93" s="111"/>
      <c r="E93" s="112"/>
      <c r="F93" s="113"/>
      <c r="G93" s="62"/>
      <c r="H93" s="62"/>
      <c r="I93" s="62">
        <f t="shared" si="3"/>
        <v>0</v>
      </c>
      <c r="J93" s="62"/>
      <c r="K93" s="62"/>
      <c r="L93" s="62"/>
      <c r="M93" s="62">
        <f t="shared" si="4"/>
        <v>0</v>
      </c>
      <c r="N93" s="62"/>
      <c r="O93" s="62">
        <f t="shared" si="5"/>
        <v>0</v>
      </c>
      <c r="P93" s="64"/>
    </row>
    <row r="94" spans="1:16" ht="28.5" customHeight="1" x14ac:dyDescent="0.2">
      <c r="A94" s="62"/>
      <c r="B94" s="72"/>
      <c r="C94" s="110"/>
      <c r="D94" s="111"/>
      <c r="E94" s="112"/>
      <c r="F94" s="113"/>
      <c r="G94" s="62"/>
      <c r="H94" s="62"/>
      <c r="I94" s="62">
        <f t="shared" si="3"/>
        <v>0</v>
      </c>
      <c r="J94" s="62"/>
      <c r="K94" s="62"/>
      <c r="L94" s="62"/>
      <c r="M94" s="62">
        <f t="shared" si="4"/>
        <v>0</v>
      </c>
      <c r="N94" s="62"/>
      <c r="O94" s="62">
        <f t="shared" si="5"/>
        <v>0</v>
      </c>
      <c r="P94" s="64"/>
    </row>
    <row r="95" spans="1:16" ht="15.75" customHeight="1" x14ac:dyDescent="0.2">
      <c r="A95" s="62"/>
      <c r="B95" s="72"/>
      <c r="C95" s="110"/>
      <c r="D95" s="111"/>
      <c r="E95" s="112"/>
      <c r="F95" s="113"/>
      <c r="G95" s="62"/>
      <c r="H95" s="62"/>
      <c r="I95" s="62">
        <f t="shared" si="3"/>
        <v>0</v>
      </c>
      <c r="J95" s="62"/>
      <c r="K95" s="62"/>
      <c r="L95" s="62"/>
      <c r="M95" s="62">
        <f t="shared" si="4"/>
        <v>0</v>
      </c>
      <c r="N95" s="62"/>
      <c r="O95" s="62">
        <f t="shared" si="5"/>
        <v>0</v>
      </c>
      <c r="P95" s="64"/>
    </row>
    <row r="96" spans="1:16" ht="15.75" customHeight="1" x14ac:dyDescent="0.2">
      <c r="A96" s="62"/>
      <c r="B96" s="72"/>
      <c r="C96" s="110"/>
      <c r="D96" s="111"/>
      <c r="E96" s="112"/>
      <c r="F96" s="113"/>
      <c r="G96" s="62"/>
      <c r="H96" s="62"/>
      <c r="I96" s="62">
        <f t="shared" si="3"/>
        <v>0</v>
      </c>
      <c r="J96" s="62"/>
      <c r="K96" s="62"/>
      <c r="L96" s="62"/>
      <c r="M96" s="62">
        <f t="shared" si="4"/>
        <v>0</v>
      </c>
      <c r="N96" s="62"/>
      <c r="O96" s="62">
        <f t="shared" si="5"/>
        <v>0</v>
      </c>
      <c r="P96" s="64"/>
    </row>
    <row r="97" spans="1:16" ht="15.75" customHeight="1" x14ac:dyDescent="0.2">
      <c r="A97" s="62"/>
      <c r="B97" s="72"/>
      <c r="C97" s="110"/>
      <c r="D97" s="111"/>
      <c r="E97" s="112"/>
      <c r="F97" s="113"/>
      <c r="G97" s="62"/>
      <c r="H97" s="62"/>
      <c r="I97" s="62">
        <f t="shared" si="3"/>
        <v>0</v>
      </c>
      <c r="J97" s="62"/>
      <c r="K97" s="62"/>
      <c r="L97" s="62"/>
      <c r="M97" s="62">
        <f t="shared" si="4"/>
        <v>0</v>
      </c>
      <c r="N97" s="62"/>
      <c r="O97" s="62">
        <f t="shared" si="5"/>
        <v>0</v>
      </c>
      <c r="P97" s="64"/>
    </row>
    <row r="98" spans="1:16" ht="15.75" customHeight="1" x14ac:dyDescent="0.2">
      <c r="A98" s="62"/>
      <c r="B98" s="72"/>
      <c r="C98" s="110"/>
      <c r="D98" s="111"/>
      <c r="E98" s="112"/>
      <c r="F98" s="113"/>
      <c r="G98" s="62"/>
      <c r="H98" s="62"/>
      <c r="I98" s="62">
        <f t="shared" si="3"/>
        <v>0</v>
      </c>
      <c r="J98" s="62"/>
      <c r="K98" s="62"/>
      <c r="L98" s="62"/>
      <c r="M98" s="62">
        <f t="shared" si="4"/>
        <v>0</v>
      </c>
      <c r="N98" s="62"/>
      <c r="O98" s="62">
        <f t="shared" si="5"/>
        <v>0</v>
      </c>
      <c r="P98" s="64"/>
    </row>
    <row r="99" spans="1:16" ht="15.75" customHeight="1" x14ac:dyDescent="0.2">
      <c r="A99" s="62"/>
      <c r="B99" s="72"/>
      <c r="C99" s="110"/>
      <c r="D99" s="111"/>
      <c r="E99" s="112"/>
      <c r="F99" s="113"/>
      <c r="G99" s="62"/>
      <c r="H99" s="62"/>
      <c r="I99" s="62">
        <f t="shared" si="3"/>
        <v>0</v>
      </c>
      <c r="J99" s="62"/>
      <c r="K99" s="62"/>
      <c r="L99" s="62"/>
      <c r="M99" s="62">
        <f t="shared" si="4"/>
        <v>0</v>
      </c>
      <c r="N99" s="62"/>
      <c r="O99" s="62">
        <f t="shared" si="5"/>
        <v>0</v>
      </c>
      <c r="P99" s="64"/>
    </row>
    <row r="100" spans="1:16" ht="15.75" customHeight="1" x14ac:dyDescent="0.2">
      <c r="A100" s="62"/>
      <c r="B100" s="72"/>
      <c r="C100" s="110"/>
      <c r="D100" s="111"/>
      <c r="E100" s="112"/>
      <c r="F100" s="113"/>
      <c r="G100" s="62"/>
      <c r="H100" s="62"/>
      <c r="I100" s="62">
        <f t="shared" si="3"/>
        <v>0</v>
      </c>
      <c r="J100" s="62"/>
      <c r="K100" s="62"/>
      <c r="L100" s="62"/>
      <c r="M100" s="62">
        <f t="shared" si="4"/>
        <v>0</v>
      </c>
      <c r="N100" s="62"/>
      <c r="O100" s="62">
        <f t="shared" si="5"/>
        <v>0</v>
      </c>
      <c r="P100" s="64"/>
    </row>
    <row r="101" spans="1:16" ht="15.75" customHeight="1" x14ac:dyDescent="0.2">
      <c r="A101" s="62"/>
      <c r="B101" s="72"/>
      <c r="C101" s="110"/>
      <c r="D101" s="111"/>
      <c r="E101" s="112"/>
      <c r="F101" s="113"/>
      <c r="G101" s="62"/>
      <c r="H101" s="62"/>
      <c r="I101" s="62">
        <f t="shared" si="3"/>
        <v>0</v>
      </c>
      <c r="J101" s="62"/>
      <c r="K101" s="62"/>
      <c r="L101" s="62"/>
      <c r="M101" s="62">
        <f t="shared" si="4"/>
        <v>0</v>
      </c>
      <c r="N101" s="62"/>
      <c r="O101" s="62">
        <f t="shared" si="5"/>
        <v>0</v>
      </c>
      <c r="P101" s="64"/>
    </row>
    <row r="102" spans="1:16" ht="15.75" customHeight="1" x14ac:dyDescent="0.2">
      <c r="A102" s="62"/>
      <c r="B102" s="72"/>
      <c r="C102" s="110"/>
      <c r="D102" s="111"/>
      <c r="E102" s="112"/>
      <c r="F102" s="113"/>
      <c r="G102" s="62"/>
      <c r="H102" s="62"/>
      <c r="I102" s="62">
        <f t="shared" si="3"/>
        <v>0</v>
      </c>
      <c r="J102" s="62"/>
      <c r="K102" s="62"/>
      <c r="L102" s="62"/>
      <c r="M102" s="62">
        <f t="shared" si="4"/>
        <v>0</v>
      </c>
      <c r="N102" s="62"/>
      <c r="O102" s="62">
        <f t="shared" si="5"/>
        <v>0</v>
      </c>
      <c r="P102" s="64"/>
    </row>
    <row r="103" spans="1:16" ht="15.75" customHeight="1" x14ac:dyDescent="0.2">
      <c r="A103" s="62"/>
      <c r="B103" s="72"/>
      <c r="C103" s="110"/>
      <c r="D103" s="111"/>
      <c r="E103" s="112"/>
      <c r="F103" s="113"/>
      <c r="G103" s="62"/>
      <c r="H103" s="62"/>
      <c r="I103" s="62">
        <f t="shared" si="3"/>
        <v>0</v>
      </c>
      <c r="J103" s="62"/>
      <c r="K103" s="62"/>
      <c r="L103" s="62"/>
      <c r="M103" s="62">
        <f t="shared" si="4"/>
        <v>0</v>
      </c>
      <c r="N103" s="62"/>
      <c r="O103" s="62">
        <f t="shared" si="5"/>
        <v>0</v>
      </c>
      <c r="P103" s="64"/>
    </row>
    <row r="104" spans="1:16" ht="15.75" customHeight="1" x14ac:dyDescent="0.2">
      <c r="A104" s="62"/>
      <c r="B104" s="72"/>
      <c r="C104" s="110"/>
      <c r="D104" s="111"/>
      <c r="E104" s="112"/>
      <c r="F104" s="113"/>
      <c r="G104" s="62"/>
      <c r="H104" s="62"/>
      <c r="I104" s="62">
        <f t="shared" si="3"/>
        <v>0</v>
      </c>
      <c r="J104" s="62"/>
      <c r="K104" s="62"/>
      <c r="L104" s="62"/>
      <c r="M104" s="62">
        <f t="shared" si="4"/>
        <v>0</v>
      </c>
      <c r="N104" s="62"/>
      <c r="O104" s="62">
        <f t="shared" si="5"/>
        <v>0</v>
      </c>
      <c r="P104" s="64"/>
    </row>
    <row r="105" spans="1:16" ht="15.75" customHeight="1" x14ac:dyDescent="0.2">
      <c r="A105" s="62"/>
      <c r="B105" s="72"/>
      <c r="C105" s="110"/>
      <c r="D105" s="111"/>
      <c r="E105" s="112"/>
      <c r="F105" s="113"/>
      <c r="G105" s="62"/>
      <c r="H105" s="62"/>
      <c r="I105" s="62">
        <f t="shared" si="3"/>
        <v>0</v>
      </c>
      <c r="J105" s="62"/>
      <c r="K105" s="62"/>
      <c r="L105" s="62"/>
      <c r="M105" s="62">
        <f t="shared" si="4"/>
        <v>0</v>
      </c>
      <c r="N105" s="62"/>
      <c r="O105" s="62">
        <f t="shared" si="5"/>
        <v>0</v>
      </c>
      <c r="P105" s="64"/>
    </row>
    <row r="106" spans="1:16" ht="15.75" customHeight="1" x14ac:dyDescent="0.2">
      <c r="A106" s="62"/>
      <c r="B106" s="72"/>
      <c r="C106" s="110"/>
      <c r="D106" s="111"/>
      <c r="E106" s="112"/>
      <c r="F106" s="113"/>
      <c r="G106" s="62"/>
      <c r="H106" s="62"/>
      <c r="I106" s="62">
        <f t="shared" si="3"/>
        <v>0</v>
      </c>
      <c r="J106" s="62"/>
      <c r="K106" s="62"/>
      <c r="L106" s="62"/>
      <c r="M106" s="62">
        <f t="shared" si="4"/>
        <v>0</v>
      </c>
      <c r="N106" s="62"/>
      <c r="O106" s="62">
        <f t="shared" si="5"/>
        <v>0</v>
      </c>
      <c r="P106" s="64"/>
    </row>
    <row r="107" spans="1:16" ht="15.75" customHeight="1" x14ac:dyDescent="0.2">
      <c r="A107" s="62"/>
      <c r="B107" s="72"/>
      <c r="C107" s="110"/>
      <c r="D107" s="111"/>
      <c r="E107" s="112"/>
      <c r="F107" s="113"/>
      <c r="G107" s="62"/>
      <c r="H107" s="62"/>
      <c r="I107" s="62">
        <f t="shared" si="3"/>
        <v>0</v>
      </c>
      <c r="J107" s="62"/>
      <c r="K107" s="62"/>
      <c r="L107" s="62"/>
      <c r="M107" s="62">
        <f t="shared" si="4"/>
        <v>0</v>
      </c>
      <c r="N107" s="62"/>
      <c r="O107" s="62">
        <f t="shared" si="5"/>
        <v>0</v>
      </c>
      <c r="P107" s="64"/>
    </row>
    <row r="108" spans="1:16" ht="15.75" customHeight="1" x14ac:dyDescent="0.2">
      <c r="A108" s="62"/>
      <c r="B108" s="72"/>
      <c r="C108" s="110"/>
      <c r="D108" s="111"/>
      <c r="E108" s="112"/>
      <c r="F108" s="113"/>
      <c r="G108" s="62"/>
      <c r="H108" s="62"/>
      <c r="I108" s="62">
        <f t="shared" si="3"/>
        <v>0</v>
      </c>
      <c r="J108" s="62"/>
      <c r="K108" s="62"/>
      <c r="L108" s="62"/>
      <c r="M108" s="62">
        <f t="shared" si="4"/>
        <v>0</v>
      </c>
      <c r="N108" s="62"/>
      <c r="O108" s="62">
        <f t="shared" si="5"/>
        <v>0</v>
      </c>
      <c r="P108" s="64"/>
    </row>
    <row r="109" spans="1:16" ht="15.75" customHeight="1" x14ac:dyDescent="0.2">
      <c r="A109" s="62"/>
      <c r="B109" s="72"/>
      <c r="C109" s="110"/>
      <c r="D109" s="111"/>
      <c r="E109" s="112"/>
      <c r="F109" s="113"/>
      <c r="G109" s="62"/>
      <c r="H109" s="62"/>
      <c r="I109" s="62">
        <f t="shared" si="3"/>
        <v>0</v>
      </c>
      <c r="J109" s="62"/>
      <c r="K109" s="62"/>
      <c r="L109" s="62"/>
      <c r="M109" s="62">
        <f t="shared" si="4"/>
        <v>0</v>
      </c>
      <c r="N109" s="62"/>
      <c r="O109" s="62">
        <f t="shared" si="5"/>
        <v>0</v>
      </c>
      <c r="P109" s="64"/>
    </row>
    <row r="110" spans="1:16" ht="15.75" customHeight="1" x14ac:dyDescent="0.2">
      <c r="A110" s="62"/>
      <c r="B110" s="72"/>
      <c r="C110" s="110"/>
      <c r="D110" s="111"/>
      <c r="E110" s="112"/>
      <c r="F110" s="113"/>
      <c r="G110" s="62"/>
      <c r="H110" s="62"/>
      <c r="I110" s="62">
        <f t="shared" si="3"/>
        <v>0</v>
      </c>
      <c r="J110" s="62"/>
      <c r="K110" s="62"/>
      <c r="L110" s="62"/>
      <c r="M110" s="62">
        <f t="shared" si="4"/>
        <v>0</v>
      </c>
      <c r="N110" s="62"/>
      <c r="O110" s="62">
        <f t="shared" si="5"/>
        <v>0</v>
      </c>
      <c r="P110" s="64"/>
    </row>
    <row r="111" spans="1:16" ht="15.75" customHeight="1" x14ac:dyDescent="0.2">
      <c r="A111" s="62"/>
      <c r="B111" s="72"/>
      <c r="C111" s="110"/>
      <c r="D111" s="111"/>
      <c r="E111" s="112"/>
      <c r="F111" s="113"/>
      <c r="G111" s="62"/>
      <c r="H111" s="62"/>
      <c r="I111" s="62">
        <f t="shared" si="3"/>
        <v>0</v>
      </c>
      <c r="J111" s="62"/>
      <c r="K111" s="62"/>
      <c r="L111" s="62"/>
      <c r="M111" s="62">
        <f t="shared" si="4"/>
        <v>0</v>
      </c>
      <c r="N111" s="62"/>
      <c r="O111" s="62">
        <f t="shared" si="5"/>
        <v>0</v>
      </c>
      <c r="P111" s="64"/>
    </row>
    <row r="112" spans="1:16" ht="15.75" customHeight="1" x14ac:dyDescent="0.2">
      <c r="A112" s="62"/>
      <c r="B112" s="73"/>
      <c r="C112" s="110"/>
      <c r="D112" s="111"/>
      <c r="E112" s="112"/>
      <c r="F112" s="113"/>
      <c r="G112" s="62"/>
      <c r="H112" s="62"/>
      <c r="I112" s="62">
        <f t="shared" si="3"/>
        <v>0</v>
      </c>
      <c r="J112" s="62"/>
      <c r="K112" s="62"/>
      <c r="L112" s="62"/>
      <c r="M112" s="62">
        <f t="shared" si="4"/>
        <v>0</v>
      </c>
      <c r="N112" s="62"/>
      <c r="O112" s="62">
        <f t="shared" si="5"/>
        <v>0</v>
      </c>
      <c r="P112" s="64"/>
    </row>
    <row r="113" spans="1:16" ht="15.75" customHeight="1" x14ac:dyDescent="0.2">
      <c r="A113" s="62"/>
      <c r="B113" s="72"/>
      <c r="C113" s="110"/>
      <c r="D113" s="111"/>
      <c r="E113" s="112"/>
      <c r="F113" s="113"/>
      <c r="G113" s="62"/>
      <c r="H113" s="62"/>
      <c r="I113" s="62">
        <f t="shared" si="3"/>
        <v>0</v>
      </c>
      <c r="J113" s="62"/>
      <c r="K113" s="62"/>
      <c r="L113" s="62"/>
      <c r="M113" s="62">
        <f t="shared" si="4"/>
        <v>0</v>
      </c>
      <c r="N113" s="62"/>
      <c r="O113" s="62">
        <f t="shared" si="5"/>
        <v>0</v>
      </c>
      <c r="P113" s="64"/>
    </row>
    <row r="114" spans="1:16" ht="15.75" customHeight="1" x14ac:dyDescent="0.2">
      <c r="A114" s="62"/>
      <c r="B114" s="72"/>
      <c r="C114" s="110"/>
      <c r="D114" s="111"/>
      <c r="E114" s="112"/>
      <c r="F114" s="113"/>
      <c r="G114" s="62"/>
      <c r="H114" s="62"/>
      <c r="I114" s="62">
        <f t="shared" si="3"/>
        <v>0</v>
      </c>
      <c r="J114" s="62"/>
      <c r="K114" s="62"/>
      <c r="L114" s="62"/>
      <c r="M114" s="62">
        <f t="shared" si="4"/>
        <v>0</v>
      </c>
      <c r="N114" s="62"/>
      <c r="O114" s="62">
        <f t="shared" si="5"/>
        <v>0</v>
      </c>
      <c r="P114" s="64"/>
    </row>
    <row r="115" spans="1:16" ht="15.75" customHeight="1" x14ac:dyDescent="0.2"/>
    <row r="116" spans="1:16" ht="15.75" customHeight="1" x14ac:dyDescent="0.2"/>
    <row r="117" spans="1:16" ht="15.75" customHeight="1" x14ac:dyDescent="0.2"/>
    <row r="118" spans="1:16" ht="15.75" customHeight="1" x14ac:dyDescent="0.2"/>
    <row r="119" spans="1:16" ht="15.75" customHeight="1" x14ac:dyDescent="0.2"/>
    <row r="120" spans="1:16" ht="15.75" customHeight="1" x14ac:dyDescent="0.2"/>
    <row r="121" spans="1:16" ht="15.75" customHeight="1" x14ac:dyDescent="0.2"/>
    <row r="122" spans="1:16" ht="15.75" customHeight="1" x14ac:dyDescent="0.2"/>
    <row r="123" spans="1:16" ht="15.75" customHeight="1" x14ac:dyDescent="0.2"/>
    <row r="124" spans="1:16" ht="15.75" customHeight="1" x14ac:dyDescent="0.2"/>
    <row r="125" spans="1:16" ht="15.75" customHeight="1" x14ac:dyDescent="0.2"/>
    <row r="126" spans="1:16" ht="15.75" customHeight="1" x14ac:dyDescent="0.2"/>
    <row r="127" spans="1:16" ht="15.75" customHeight="1" x14ac:dyDescent="0.2"/>
    <row r="128" spans="1:16"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sheetData>
  <mergeCells count="228">
    <mergeCell ref="E77:F77"/>
    <mergeCell ref="E79:F79"/>
    <mergeCell ref="E78:F78"/>
    <mergeCell ref="E80:F80"/>
    <mergeCell ref="E76:F76"/>
    <mergeCell ref="E73:F73"/>
    <mergeCell ref="E70:F70"/>
    <mergeCell ref="E112:F112"/>
    <mergeCell ref="E110:F110"/>
    <mergeCell ref="E106:F106"/>
    <mergeCell ref="E107:F107"/>
    <mergeCell ref="E108:F108"/>
    <mergeCell ref="E109:F109"/>
    <mergeCell ref="E113:F113"/>
    <mergeCell ref="E114:F114"/>
    <mergeCell ref="E90:F90"/>
    <mergeCell ref="E91:F91"/>
    <mergeCell ref="E104:F104"/>
    <mergeCell ref="E105:F105"/>
    <mergeCell ref="E92:F92"/>
    <mergeCell ref="E100:F100"/>
    <mergeCell ref="E102:F102"/>
    <mergeCell ref="E103:F103"/>
    <mergeCell ref="E111:F111"/>
    <mergeCell ref="E98:F98"/>
    <mergeCell ref="E101:F101"/>
    <mergeCell ref="E85:F85"/>
    <mergeCell ref="E86:F86"/>
    <mergeCell ref="E83:F83"/>
    <mergeCell ref="C31:D31"/>
    <mergeCell ref="C32:D32"/>
    <mergeCell ref="C33:D33"/>
    <mergeCell ref="C34:D34"/>
    <mergeCell ref="E44:F44"/>
    <mergeCell ref="E49:F49"/>
    <mergeCell ref="E40:F40"/>
    <mergeCell ref="E39:F39"/>
    <mergeCell ref="E36:F36"/>
    <mergeCell ref="E37:F37"/>
    <mergeCell ref="E38:F38"/>
    <mergeCell ref="E43:F43"/>
    <mergeCell ref="E42:F42"/>
    <mergeCell ref="C82:D82"/>
    <mergeCell ref="C83:D83"/>
    <mergeCell ref="C49:D49"/>
    <mergeCell ref="E67:F67"/>
    <mergeCell ref="E74:F74"/>
    <mergeCell ref="E69:F69"/>
    <mergeCell ref="E71:F71"/>
    <mergeCell ref="E72:F72"/>
    <mergeCell ref="E15:F15"/>
    <mergeCell ref="B11:B12"/>
    <mergeCell ref="C10:D10"/>
    <mergeCell ref="C15:D15"/>
    <mergeCell ref="E13:F13"/>
    <mergeCell ref="E14:F14"/>
    <mergeCell ref="C11:D12"/>
    <mergeCell ref="F9:I10"/>
    <mergeCell ref="E23:F23"/>
    <mergeCell ref="C13:D13"/>
    <mergeCell ref="C14:D14"/>
    <mergeCell ref="C20:D20"/>
    <mergeCell ref="C21:D21"/>
    <mergeCell ref="C22:D22"/>
    <mergeCell ref="C23:D23"/>
    <mergeCell ref="E16:F16"/>
    <mergeCell ref="E17:F17"/>
    <mergeCell ref="E20:F20"/>
    <mergeCell ref="E21:F21"/>
    <mergeCell ref="E18:F18"/>
    <mergeCell ref="E19:F19"/>
    <mergeCell ref="E22:F22"/>
    <mergeCell ref="C16:D16"/>
    <mergeCell ref="C17:D17"/>
    <mergeCell ref="C18:D18"/>
    <mergeCell ref="C19:D19"/>
    <mergeCell ref="E58:F58"/>
    <mergeCell ref="E60:F60"/>
    <mergeCell ref="E59:F59"/>
    <mergeCell ref="E64:F64"/>
    <mergeCell ref="E65:F65"/>
    <mergeCell ref="E56:F56"/>
    <mergeCell ref="E57:F57"/>
    <mergeCell ref="E55:F55"/>
    <mergeCell ref="E41:F41"/>
    <mergeCell ref="C24:D24"/>
    <mergeCell ref="C35:D35"/>
    <mergeCell ref="C36:D36"/>
    <mergeCell ref="C38:D38"/>
    <mergeCell ref="C39:D39"/>
    <mergeCell ref="C40:D40"/>
    <mergeCell ref="C41:D41"/>
    <mergeCell ref="C42:D42"/>
    <mergeCell ref="C45:D45"/>
    <mergeCell ref="C50:D50"/>
    <mergeCell ref="C53:D53"/>
    <mergeCell ref="C48:D48"/>
    <mergeCell ref="C44:D44"/>
    <mergeCell ref="C57:D57"/>
    <mergeCell ref="E50:F50"/>
    <mergeCell ref="E52:F52"/>
    <mergeCell ref="C37:D37"/>
    <mergeCell ref="C43:D43"/>
    <mergeCell ref="E53:F53"/>
    <mergeCell ref="C25:D25"/>
    <mergeCell ref="C46:D46"/>
    <mergeCell ref="C47:D47"/>
    <mergeCell ref="E24:F24"/>
    <mergeCell ref="E25:F25"/>
    <mergeCell ref="E26:F26"/>
    <mergeCell ref="E33:F33"/>
    <mergeCell ref="E34:F34"/>
    <mergeCell ref="C30:D30"/>
    <mergeCell ref="E27:F27"/>
    <mergeCell ref="E28:F28"/>
    <mergeCell ref="C26:D26"/>
    <mergeCell ref="C27:D27"/>
    <mergeCell ref="C28:D28"/>
    <mergeCell ref="C29:D29"/>
    <mergeCell ref="E35:F35"/>
    <mergeCell ref="M9:P10"/>
    <mergeCell ref="C7:E7"/>
    <mergeCell ref="A2:B7"/>
    <mergeCell ref="E11:I11"/>
    <mergeCell ref="J11:M11"/>
    <mergeCell ref="A8:P8"/>
    <mergeCell ref="L7:O7"/>
    <mergeCell ref="I7:K7"/>
    <mergeCell ref="A10:B10"/>
    <mergeCell ref="A11:A12"/>
    <mergeCell ref="C6:O6"/>
    <mergeCell ref="C2:O5"/>
    <mergeCell ref="P11:P12"/>
    <mergeCell ref="P2:P7"/>
    <mergeCell ref="E12:F12"/>
    <mergeCell ref="A9:B9"/>
    <mergeCell ref="N11:O11"/>
    <mergeCell ref="C9:D9"/>
    <mergeCell ref="E9:E10"/>
    <mergeCell ref="J9:L10"/>
    <mergeCell ref="C73:D73"/>
    <mergeCell ref="E93:F93"/>
    <mergeCell ref="E51:F51"/>
    <mergeCell ref="C80:D80"/>
    <mergeCell ref="C65:D65"/>
    <mergeCell ref="C66:D66"/>
    <mergeCell ref="C64:D64"/>
    <mergeCell ref="C63:D63"/>
    <mergeCell ref="E75:F75"/>
    <mergeCell ref="E68:F68"/>
    <mergeCell ref="E61:F61"/>
    <mergeCell ref="E82:F82"/>
    <mergeCell ref="C77:D77"/>
    <mergeCell ref="C78:D78"/>
    <mergeCell ref="C79:D79"/>
    <mergeCell ref="C81:D81"/>
    <mergeCell ref="C51:D51"/>
    <mergeCell ref="C52:D52"/>
    <mergeCell ref="E66:F66"/>
    <mergeCell ref="E89:F89"/>
    <mergeCell ref="E88:F88"/>
    <mergeCell ref="E81:F81"/>
    <mergeCell ref="E87:F87"/>
    <mergeCell ref="E84:F84"/>
    <mergeCell ref="C54:D54"/>
    <mergeCell ref="C55:D55"/>
    <mergeCell ref="C56:D56"/>
    <mergeCell ref="C58:D58"/>
    <mergeCell ref="C59:D59"/>
    <mergeCell ref="C60:D60"/>
    <mergeCell ref="C61:D61"/>
    <mergeCell ref="C71:D71"/>
    <mergeCell ref="C72:D72"/>
    <mergeCell ref="C67:D67"/>
    <mergeCell ref="C62:D62"/>
    <mergeCell ref="C68:D68"/>
    <mergeCell ref="C70:D70"/>
    <mergeCell ref="C69:D69"/>
    <mergeCell ref="C74:D74"/>
    <mergeCell ref="C75:D75"/>
    <mergeCell ref="C76:D76"/>
    <mergeCell ref="C84:D84"/>
    <mergeCell ref="C85:D85"/>
    <mergeCell ref="C101:D101"/>
    <mergeCell ref="C102:D102"/>
    <mergeCell ref="C103:D103"/>
    <mergeCell ref="C104:D104"/>
    <mergeCell ref="C88:D88"/>
    <mergeCell ref="C105:D105"/>
    <mergeCell ref="C107:D107"/>
    <mergeCell ref="C108:D108"/>
    <mergeCell ref="C86:D86"/>
    <mergeCell ref="C87:D87"/>
    <mergeCell ref="C89:D89"/>
    <mergeCell ref="C90:D90"/>
    <mergeCell ref="C91:D91"/>
    <mergeCell ref="C92:D92"/>
    <mergeCell ref="C93:D93"/>
    <mergeCell ref="C94:D94"/>
    <mergeCell ref="C97:D97"/>
    <mergeCell ref="C106:D106"/>
    <mergeCell ref="C95:D95"/>
    <mergeCell ref="C96:D96"/>
    <mergeCell ref="C99:D99"/>
    <mergeCell ref="C109:D109"/>
    <mergeCell ref="C110:D110"/>
    <mergeCell ref="C111:D111"/>
    <mergeCell ref="C112:D112"/>
    <mergeCell ref="C113:D113"/>
    <mergeCell ref="C114:D114"/>
    <mergeCell ref="E29:F29"/>
    <mergeCell ref="E30:F30"/>
    <mergeCell ref="E31:F31"/>
    <mergeCell ref="E32:F32"/>
    <mergeCell ref="E45:F45"/>
    <mergeCell ref="E46:F46"/>
    <mergeCell ref="E47:F47"/>
    <mergeCell ref="E48:F48"/>
    <mergeCell ref="E54:F54"/>
    <mergeCell ref="E62:F62"/>
    <mergeCell ref="E63:F63"/>
    <mergeCell ref="E94:F94"/>
    <mergeCell ref="E95:F95"/>
    <mergeCell ref="E96:F96"/>
    <mergeCell ref="E97:F97"/>
    <mergeCell ref="E99:F99"/>
    <mergeCell ref="C98:D98"/>
    <mergeCell ref="C100:D100"/>
  </mergeCells>
  <dataValidations count="1">
    <dataValidation type="list" allowBlank="1" showInputMessage="1" showErrorMessage="1" prompt="DATOS NO VALIDOS" sqref="E13:E114" xr:uid="{00000000-0002-0000-0000-000000000000}">
      <formula1>$AB$3:$AB$21</formula1>
    </dataValidation>
  </dataValidations>
  <pageMargins left="0.7" right="0.7" top="0.75" bottom="0.75" header="0" footer="0"/>
  <pageSetup orientation="landscape"/>
  <drawing r:id="rId1"/>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250"/>
  <sheetViews>
    <sheetView topLeftCell="C16" workbookViewId="0">
      <selection activeCell="R58" sqref="R58"/>
    </sheetView>
  </sheetViews>
  <sheetFormatPr baseColWidth="10" defaultColWidth="14.375" defaultRowHeight="15" customHeight="1" x14ac:dyDescent="0.2"/>
  <cols>
    <col min="1" max="8" width="15.125" customWidth="1"/>
    <col min="9" max="11" width="10.75" customWidth="1"/>
    <col min="12" max="12" width="7.125" customWidth="1"/>
    <col min="13" max="14" width="10.75" customWidth="1"/>
    <col min="15" max="15" width="6.375" customWidth="1"/>
    <col min="16" max="17" width="10.75" customWidth="1"/>
    <col min="18" max="18" width="7.25" customWidth="1"/>
  </cols>
  <sheetData>
    <row r="1" spans="1:18" ht="24.75" customHeight="1" x14ac:dyDescent="0.35">
      <c r="A1" s="252" t="s">
        <v>135</v>
      </c>
      <c r="B1" s="115"/>
      <c r="C1" s="115"/>
      <c r="D1" s="115"/>
      <c r="E1" s="115"/>
      <c r="F1" s="115"/>
      <c r="G1" s="115"/>
      <c r="H1" s="116"/>
      <c r="J1" s="254" t="s">
        <v>136</v>
      </c>
      <c r="K1" s="115"/>
      <c r="L1" s="115"/>
      <c r="M1" s="115"/>
      <c r="N1" s="115"/>
      <c r="O1" s="115"/>
      <c r="P1" s="115"/>
      <c r="Q1" s="115"/>
      <c r="R1" s="116"/>
    </row>
    <row r="2" spans="1:18" ht="14.25" x14ac:dyDescent="0.2">
      <c r="A2" s="124"/>
      <c r="B2" s="144"/>
      <c r="C2" s="144"/>
      <c r="D2" s="144"/>
      <c r="E2" s="144"/>
      <c r="F2" s="144"/>
      <c r="G2" s="144"/>
      <c r="H2" s="253"/>
      <c r="J2" s="245"/>
      <c r="K2" s="246"/>
      <c r="L2" s="247"/>
      <c r="M2" s="245"/>
      <c r="N2" s="246"/>
      <c r="O2" s="247"/>
      <c r="P2" s="245"/>
      <c r="Q2" s="246"/>
      <c r="R2" s="247"/>
    </row>
    <row r="3" spans="1:18" ht="14.25" x14ac:dyDescent="0.2">
      <c r="A3" s="124"/>
      <c r="B3" s="144"/>
      <c r="C3" s="144"/>
      <c r="D3" s="144"/>
      <c r="E3" s="144"/>
      <c r="F3" s="144"/>
      <c r="G3" s="144"/>
      <c r="H3" s="253"/>
      <c r="J3" s="248"/>
      <c r="K3" s="144"/>
      <c r="L3" s="249"/>
      <c r="M3" s="248"/>
      <c r="N3" s="144"/>
      <c r="O3" s="249"/>
      <c r="P3" s="248"/>
      <c r="Q3" s="144"/>
      <c r="R3" s="249"/>
    </row>
    <row r="4" spans="1:18" ht="14.25" x14ac:dyDescent="0.2">
      <c r="A4" s="124"/>
      <c r="B4" s="144"/>
      <c r="C4" s="144"/>
      <c r="D4" s="144"/>
      <c r="E4" s="144"/>
      <c r="F4" s="144"/>
      <c r="G4" s="144"/>
      <c r="H4" s="253"/>
      <c r="J4" s="248"/>
      <c r="K4" s="144"/>
      <c r="L4" s="249"/>
      <c r="M4" s="248"/>
      <c r="N4" s="144"/>
      <c r="O4" s="249"/>
      <c r="P4" s="248"/>
      <c r="Q4" s="144"/>
      <c r="R4" s="249"/>
    </row>
    <row r="5" spans="1:18" ht="14.25" x14ac:dyDescent="0.2">
      <c r="A5" s="124"/>
      <c r="B5" s="144"/>
      <c r="C5" s="144"/>
      <c r="D5" s="144"/>
      <c r="E5" s="144"/>
      <c r="F5" s="144"/>
      <c r="G5" s="144"/>
      <c r="H5" s="253"/>
      <c r="J5" s="248"/>
      <c r="K5" s="144"/>
      <c r="L5" s="249"/>
      <c r="M5" s="248"/>
      <c r="N5" s="144"/>
      <c r="O5" s="249"/>
      <c r="P5" s="248"/>
      <c r="Q5" s="144"/>
      <c r="R5" s="249"/>
    </row>
    <row r="6" spans="1:18" ht="14.25" x14ac:dyDescent="0.2">
      <c r="A6" s="124"/>
      <c r="B6" s="144"/>
      <c r="C6" s="144"/>
      <c r="D6" s="144"/>
      <c r="E6" s="144"/>
      <c r="F6" s="144"/>
      <c r="G6" s="144"/>
      <c r="H6" s="253"/>
      <c r="J6" s="248"/>
      <c r="K6" s="144"/>
      <c r="L6" s="249"/>
      <c r="M6" s="248"/>
      <c r="N6" s="144"/>
      <c r="O6" s="249"/>
      <c r="P6" s="248"/>
      <c r="Q6" s="144"/>
      <c r="R6" s="249"/>
    </row>
    <row r="7" spans="1:18" ht="14.25" x14ac:dyDescent="0.2">
      <c r="A7" s="124"/>
      <c r="B7" s="144"/>
      <c r="C7" s="144"/>
      <c r="D7" s="144"/>
      <c r="E7" s="144"/>
      <c r="F7" s="144"/>
      <c r="G7" s="144"/>
      <c r="H7" s="253"/>
      <c r="J7" s="248"/>
      <c r="K7" s="144"/>
      <c r="L7" s="249"/>
      <c r="M7" s="248"/>
      <c r="N7" s="144"/>
      <c r="O7" s="249"/>
      <c r="P7" s="248"/>
      <c r="Q7" s="144"/>
      <c r="R7" s="249"/>
    </row>
    <row r="8" spans="1:18" ht="14.25" x14ac:dyDescent="0.2">
      <c r="A8" s="124"/>
      <c r="B8" s="144"/>
      <c r="C8" s="144"/>
      <c r="D8" s="144"/>
      <c r="E8" s="144"/>
      <c r="F8" s="144"/>
      <c r="G8" s="144"/>
      <c r="H8" s="253"/>
      <c r="J8" s="248"/>
      <c r="K8" s="144"/>
      <c r="L8" s="249"/>
      <c r="M8" s="248"/>
      <c r="N8" s="144"/>
      <c r="O8" s="249"/>
      <c r="P8" s="248"/>
      <c r="Q8" s="144"/>
      <c r="R8" s="249"/>
    </row>
    <row r="9" spans="1:18" ht="14.25" x14ac:dyDescent="0.2">
      <c r="A9" s="124"/>
      <c r="B9" s="144"/>
      <c r="C9" s="144"/>
      <c r="D9" s="144"/>
      <c r="E9" s="144"/>
      <c r="F9" s="144"/>
      <c r="G9" s="144"/>
      <c r="H9" s="253"/>
      <c r="J9" s="250"/>
      <c r="K9" s="146"/>
      <c r="L9" s="251"/>
      <c r="M9" s="250"/>
      <c r="N9" s="146"/>
      <c r="O9" s="251"/>
      <c r="P9" s="250"/>
      <c r="Q9" s="146"/>
      <c r="R9" s="251"/>
    </row>
    <row r="10" spans="1:18" ht="14.25" x14ac:dyDescent="0.2">
      <c r="A10" s="124"/>
      <c r="B10" s="144"/>
      <c r="C10" s="144"/>
      <c r="D10" s="144"/>
      <c r="E10" s="144"/>
      <c r="F10" s="144"/>
      <c r="G10" s="144"/>
      <c r="H10" s="253"/>
      <c r="J10" s="240" t="s">
        <v>137</v>
      </c>
      <c r="K10" s="121"/>
      <c r="L10" s="241"/>
      <c r="M10" s="240" t="s">
        <v>138</v>
      </c>
      <c r="N10" s="121"/>
      <c r="O10" s="241"/>
      <c r="P10" s="240" t="s">
        <v>139</v>
      </c>
      <c r="Q10" s="121"/>
      <c r="R10" s="241"/>
    </row>
    <row r="11" spans="1:18" ht="14.25" x14ac:dyDescent="0.2">
      <c r="A11" s="124"/>
      <c r="B11" s="144"/>
      <c r="C11" s="144"/>
      <c r="D11" s="144"/>
      <c r="E11" s="144"/>
      <c r="F11" s="144"/>
      <c r="G11" s="144"/>
      <c r="H11" s="253"/>
      <c r="J11" s="242"/>
      <c r="K11" s="243"/>
      <c r="L11" s="244"/>
      <c r="M11" s="242"/>
      <c r="N11" s="243"/>
      <c r="O11" s="244"/>
      <c r="P11" s="242"/>
      <c r="Q11" s="243"/>
      <c r="R11" s="244"/>
    </row>
    <row r="12" spans="1:18" ht="14.25" x14ac:dyDescent="0.2">
      <c r="A12" s="124"/>
      <c r="B12" s="144"/>
      <c r="C12" s="144"/>
      <c r="D12" s="144"/>
      <c r="E12" s="144"/>
      <c r="F12" s="144"/>
      <c r="G12" s="144"/>
      <c r="H12" s="253"/>
      <c r="J12" s="245"/>
      <c r="K12" s="246"/>
      <c r="L12" s="247"/>
      <c r="M12" s="245"/>
      <c r="N12" s="246"/>
      <c r="O12" s="247"/>
      <c r="P12" s="245"/>
      <c r="Q12" s="246"/>
      <c r="R12" s="247"/>
    </row>
    <row r="13" spans="1:18" ht="14.25" x14ac:dyDescent="0.2">
      <c r="A13" s="124"/>
      <c r="B13" s="144"/>
      <c r="C13" s="144"/>
      <c r="D13" s="144"/>
      <c r="E13" s="144"/>
      <c r="F13" s="144"/>
      <c r="G13" s="144"/>
      <c r="H13" s="253"/>
      <c r="J13" s="248"/>
      <c r="K13" s="144"/>
      <c r="L13" s="249"/>
      <c r="M13" s="248"/>
      <c r="N13" s="144"/>
      <c r="O13" s="249"/>
      <c r="P13" s="248"/>
      <c r="Q13" s="144"/>
      <c r="R13" s="249"/>
    </row>
    <row r="14" spans="1:18" ht="14.25" x14ac:dyDescent="0.2">
      <c r="A14" s="124"/>
      <c r="B14" s="144"/>
      <c r="C14" s="144"/>
      <c r="D14" s="144"/>
      <c r="E14" s="144"/>
      <c r="F14" s="144"/>
      <c r="G14" s="144"/>
      <c r="H14" s="253"/>
      <c r="J14" s="248"/>
      <c r="K14" s="144"/>
      <c r="L14" s="249"/>
      <c r="M14" s="248"/>
      <c r="N14" s="144"/>
      <c r="O14" s="249"/>
      <c r="P14" s="248"/>
      <c r="Q14" s="144"/>
      <c r="R14" s="249"/>
    </row>
    <row r="15" spans="1:18" ht="14.25" x14ac:dyDescent="0.2">
      <c r="A15" s="124"/>
      <c r="B15" s="144"/>
      <c r="C15" s="144"/>
      <c r="D15" s="144"/>
      <c r="E15" s="144"/>
      <c r="F15" s="144"/>
      <c r="G15" s="144"/>
      <c r="H15" s="253"/>
      <c r="J15" s="248"/>
      <c r="K15" s="144"/>
      <c r="L15" s="249"/>
      <c r="M15" s="248"/>
      <c r="N15" s="144"/>
      <c r="O15" s="249"/>
      <c r="P15" s="248"/>
      <c r="Q15" s="144"/>
      <c r="R15" s="249"/>
    </row>
    <row r="16" spans="1:18" ht="14.25" x14ac:dyDescent="0.2">
      <c r="A16" s="124"/>
      <c r="B16" s="144"/>
      <c r="C16" s="144"/>
      <c r="D16" s="144"/>
      <c r="E16" s="144"/>
      <c r="F16" s="144"/>
      <c r="G16" s="144"/>
      <c r="H16" s="253"/>
      <c r="J16" s="248"/>
      <c r="K16" s="144"/>
      <c r="L16" s="249"/>
      <c r="M16" s="248"/>
      <c r="N16" s="144"/>
      <c r="O16" s="249"/>
      <c r="P16" s="248"/>
      <c r="Q16" s="144"/>
      <c r="R16" s="249"/>
    </row>
    <row r="17" spans="1:18" ht="14.25" x14ac:dyDescent="0.2">
      <c r="A17" s="124"/>
      <c r="B17" s="144"/>
      <c r="C17" s="144"/>
      <c r="D17" s="144"/>
      <c r="E17" s="144"/>
      <c r="F17" s="144"/>
      <c r="G17" s="144"/>
      <c r="H17" s="253"/>
      <c r="J17" s="248"/>
      <c r="K17" s="144"/>
      <c r="L17" s="249"/>
      <c r="M17" s="248"/>
      <c r="N17" s="144"/>
      <c r="O17" s="249"/>
      <c r="P17" s="248"/>
      <c r="Q17" s="144"/>
      <c r="R17" s="249"/>
    </row>
    <row r="18" spans="1:18" ht="14.25" x14ac:dyDescent="0.2">
      <c r="A18" s="124"/>
      <c r="B18" s="144"/>
      <c r="C18" s="144"/>
      <c r="D18" s="144"/>
      <c r="E18" s="144"/>
      <c r="F18" s="144"/>
      <c r="G18" s="144"/>
      <c r="H18" s="253"/>
      <c r="J18" s="248"/>
      <c r="K18" s="144"/>
      <c r="L18" s="249"/>
      <c r="M18" s="248"/>
      <c r="N18" s="144"/>
      <c r="O18" s="249"/>
      <c r="P18" s="248"/>
      <c r="Q18" s="144"/>
      <c r="R18" s="249"/>
    </row>
    <row r="19" spans="1:18" ht="14.25" x14ac:dyDescent="0.2">
      <c r="A19" s="124"/>
      <c r="B19" s="144"/>
      <c r="C19" s="144"/>
      <c r="D19" s="144"/>
      <c r="E19" s="144"/>
      <c r="F19" s="144"/>
      <c r="G19" s="144"/>
      <c r="H19" s="253"/>
      <c r="J19" s="250"/>
      <c r="K19" s="146"/>
      <c r="L19" s="251"/>
      <c r="M19" s="250"/>
      <c r="N19" s="146"/>
      <c r="O19" s="251"/>
      <c r="P19" s="250"/>
      <c r="Q19" s="146"/>
      <c r="R19" s="251"/>
    </row>
    <row r="20" spans="1:18" ht="14.25" x14ac:dyDescent="0.2">
      <c r="A20" s="124"/>
      <c r="B20" s="144"/>
      <c r="C20" s="144"/>
      <c r="D20" s="144"/>
      <c r="E20" s="144"/>
      <c r="F20" s="144"/>
      <c r="G20" s="144"/>
      <c r="H20" s="253"/>
      <c r="J20" s="240" t="s">
        <v>140</v>
      </c>
      <c r="K20" s="121"/>
      <c r="L20" s="241"/>
      <c r="M20" s="240" t="s">
        <v>141</v>
      </c>
      <c r="N20" s="121"/>
      <c r="O20" s="241"/>
      <c r="P20" s="240" t="s">
        <v>142</v>
      </c>
      <c r="Q20" s="121"/>
      <c r="R20" s="241"/>
    </row>
    <row r="21" spans="1:18" ht="15.75" customHeight="1" x14ac:dyDescent="0.2">
      <c r="A21" s="124"/>
      <c r="B21" s="144"/>
      <c r="C21" s="144"/>
      <c r="D21" s="144"/>
      <c r="E21" s="144"/>
      <c r="F21" s="144"/>
      <c r="G21" s="144"/>
      <c r="H21" s="253"/>
      <c r="J21" s="242"/>
      <c r="K21" s="243"/>
      <c r="L21" s="244"/>
      <c r="M21" s="242"/>
      <c r="N21" s="243"/>
      <c r="O21" s="244"/>
      <c r="P21" s="242"/>
      <c r="Q21" s="243"/>
      <c r="R21" s="244"/>
    </row>
    <row r="22" spans="1:18" ht="15.75" customHeight="1" x14ac:dyDescent="0.2">
      <c r="A22" s="124"/>
      <c r="B22" s="144"/>
      <c r="C22" s="144"/>
      <c r="D22" s="144"/>
      <c r="E22" s="144"/>
      <c r="F22" s="144"/>
      <c r="G22" s="144"/>
      <c r="H22" s="253"/>
      <c r="J22" s="245"/>
      <c r="K22" s="246"/>
      <c r="L22" s="247"/>
      <c r="M22" s="245"/>
      <c r="N22" s="246"/>
      <c r="O22" s="247"/>
      <c r="P22" s="245"/>
      <c r="Q22" s="246"/>
      <c r="R22" s="247"/>
    </row>
    <row r="23" spans="1:18" ht="15.75" customHeight="1" x14ac:dyDescent="0.2">
      <c r="A23" s="124"/>
      <c r="B23" s="144"/>
      <c r="C23" s="144"/>
      <c r="D23" s="144"/>
      <c r="E23" s="144"/>
      <c r="F23" s="144"/>
      <c r="G23" s="144"/>
      <c r="H23" s="253"/>
      <c r="J23" s="248"/>
      <c r="K23" s="144"/>
      <c r="L23" s="249"/>
      <c r="M23" s="248"/>
      <c r="N23" s="144"/>
      <c r="O23" s="249"/>
      <c r="P23" s="248"/>
      <c r="Q23" s="144"/>
      <c r="R23" s="249"/>
    </row>
    <row r="24" spans="1:18" ht="15.75" customHeight="1" x14ac:dyDescent="0.2">
      <c r="A24" s="124"/>
      <c r="B24" s="144"/>
      <c r="C24" s="144"/>
      <c r="D24" s="144"/>
      <c r="E24" s="144"/>
      <c r="F24" s="144"/>
      <c r="G24" s="144"/>
      <c r="H24" s="253"/>
      <c r="J24" s="248"/>
      <c r="K24" s="144"/>
      <c r="L24" s="249"/>
      <c r="M24" s="248"/>
      <c r="N24" s="144"/>
      <c r="O24" s="249"/>
      <c r="P24" s="248"/>
      <c r="Q24" s="144"/>
      <c r="R24" s="249"/>
    </row>
    <row r="25" spans="1:18" ht="15.75" customHeight="1" x14ac:dyDescent="0.2">
      <c r="A25" s="124"/>
      <c r="B25" s="144"/>
      <c r="C25" s="144"/>
      <c r="D25" s="144"/>
      <c r="E25" s="144"/>
      <c r="F25" s="144"/>
      <c r="G25" s="144"/>
      <c r="H25" s="253"/>
      <c r="J25" s="248"/>
      <c r="K25" s="144"/>
      <c r="L25" s="249"/>
      <c r="M25" s="248"/>
      <c r="N25" s="144"/>
      <c r="O25" s="249"/>
      <c r="P25" s="248"/>
      <c r="Q25" s="144"/>
      <c r="R25" s="249"/>
    </row>
    <row r="26" spans="1:18" ht="15.75" customHeight="1" x14ac:dyDescent="0.2">
      <c r="A26" s="124"/>
      <c r="B26" s="144"/>
      <c r="C26" s="144"/>
      <c r="D26" s="144"/>
      <c r="E26" s="144"/>
      <c r="F26" s="144"/>
      <c r="G26" s="144"/>
      <c r="H26" s="253"/>
      <c r="J26" s="248"/>
      <c r="K26" s="144"/>
      <c r="L26" s="249"/>
      <c r="M26" s="248"/>
      <c r="N26" s="144"/>
      <c r="O26" s="249"/>
      <c r="P26" s="248"/>
      <c r="Q26" s="144"/>
      <c r="R26" s="249"/>
    </row>
    <row r="27" spans="1:18" ht="15.75" customHeight="1" x14ac:dyDescent="0.2">
      <c r="A27" s="124"/>
      <c r="B27" s="144"/>
      <c r="C27" s="144"/>
      <c r="D27" s="144"/>
      <c r="E27" s="144"/>
      <c r="F27" s="144"/>
      <c r="G27" s="144"/>
      <c r="H27" s="253"/>
      <c r="J27" s="248"/>
      <c r="K27" s="144"/>
      <c r="L27" s="249"/>
      <c r="M27" s="248"/>
      <c r="N27" s="144"/>
      <c r="O27" s="249"/>
      <c r="P27" s="248"/>
      <c r="Q27" s="144"/>
      <c r="R27" s="249"/>
    </row>
    <row r="28" spans="1:18" ht="15.75" customHeight="1" x14ac:dyDescent="0.2">
      <c r="A28" s="124"/>
      <c r="B28" s="144"/>
      <c r="C28" s="144"/>
      <c r="D28" s="144"/>
      <c r="E28" s="144"/>
      <c r="F28" s="144"/>
      <c r="G28" s="144"/>
      <c r="H28" s="253"/>
      <c r="J28" s="248"/>
      <c r="K28" s="144"/>
      <c r="L28" s="249"/>
      <c r="M28" s="248"/>
      <c r="N28" s="144"/>
      <c r="O28" s="249"/>
      <c r="P28" s="248"/>
      <c r="Q28" s="144"/>
      <c r="R28" s="249"/>
    </row>
    <row r="29" spans="1:18" ht="15.75" customHeight="1" x14ac:dyDescent="0.2">
      <c r="A29" s="124"/>
      <c r="B29" s="144"/>
      <c r="C29" s="144"/>
      <c r="D29" s="144"/>
      <c r="E29" s="144"/>
      <c r="F29" s="144"/>
      <c r="G29" s="144"/>
      <c r="H29" s="253"/>
      <c r="J29" s="250"/>
      <c r="K29" s="146"/>
      <c r="L29" s="251"/>
      <c r="M29" s="250"/>
      <c r="N29" s="146"/>
      <c r="O29" s="251"/>
      <c r="P29" s="250"/>
      <c r="Q29" s="146"/>
      <c r="R29" s="251"/>
    </row>
    <row r="30" spans="1:18" ht="15.75" customHeight="1" x14ac:dyDescent="0.2">
      <c r="A30" s="124"/>
      <c r="B30" s="144"/>
      <c r="C30" s="144"/>
      <c r="D30" s="144"/>
      <c r="E30" s="144"/>
      <c r="F30" s="144"/>
      <c r="G30" s="144"/>
      <c r="H30" s="253"/>
      <c r="J30" s="240" t="s">
        <v>143</v>
      </c>
      <c r="K30" s="121"/>
      <c r="L30" s="241"/>
      <c r="M30" s="240" t="s">
        <v>144</v>
      </c>
      <c r="N30" s="121"/>
      <c r="O30" s="241"/>
      <c r="P30" s="240" t="s">
        <v>145</v>
      </c>
      <c r="Q30" s="121"/>
      <c r="R30" s="241"/>
    </row>
    <row r="31" spans="1:18" ht="15.75" customHeight="1" x14ac:dyDescent="0.2">
      <c r="A31" s="124"/>
      <c r="B31" s="144"/>
      <c r="C31" s="144"/>
      <c r="D31" s="144"/>
      <c r="E31" s="144"/>
      <c r="F31" s="144"/>
      <c r="G31" s="144"/>
      <c r="H31" s="253"/>
      <c r="J31" s="242"/>
      <c r="K31" s="243"/>
      <c r="L31" s="244"/>
      <c r="M31" s="242"/>
      <c r="N31" s="243"/>
      <c r="O31" s="244"/>
      <c r="P31" s="242"/>
      <c r="Q31" s="243"/>
      <c r="R31" s="244"/>
    </row>
    <row r="32" spans="1:18" ht="15.75" customHeight="1" x14ac:dyDescent="0.2">
      <c r="A32" s="124"/>
      <c r="B32" s="144"/>
      <c r="C32" s="144"/>
      <c r="D32" s="144"/>
      <c r="E32" s="144"/>
      <c r="F32" s="144"/>
      <c r="G32" s="144"/>
      <c r="H32" s="253"/>
      <c r="J32" s="245"/>
      <c r="K32" s="246"/>
      <c r="L32" s="247"/>
      <c r="M32" s="245"/>
      <c r="N32" s="246"/>
      <c r="O32" s="247"/>
      <c r="P32" s="245"/>
      <c r="Q32" s="246"/>
      <c r="R32" s="247"/>
    </row>
    <row r="33" spans="1:18" ht="15.75" customHeight="1" x14ac:dyDescent="0.2">
      <c r="A33" s="124"/>
      <c r="B33" s="144"/>
      <c r="C33" s="144"/>
      <c r="D33" s="144"/>
      <c r="E33" s="144"/>
      <c r="F33" s="144"/>
      <c r="G33" s="144"/>
      <c r="H33" s="253"/>
      <c r="J33" s="248"/>
      <c r="K33" s="144"/>
      <c r="L33" s="249"/>
      <c r="M33" s="248"/>
      <c r="N33" s="144"/>
      <c r="O33" s="249"/>
      <c r="P33" s="248"/>
      <c r="Q33" s="144"/>
      <c r="R33" s="249"/>
    </row>
    <row r="34" spans="1:18" ht="15.75" customHeight="1" x14ac:dyDescent="0.2">
      <c r="A34" s="124"/>
      <c r="B34" s="144"/>
      <c r="C34" s="144"/>
      <c r="D34" s="144"/>
      <c r="E34" s="144"/>
      <c r="F34" s="144"/>
      <c r="G34" s="144"/>
      <c r="H34" s="253"/>
      <c r="J34" s="248"/>
      <c r="K34" s="144"/>
      <c r="L34" s="249"/>
      <c r="M34" s="248"/>
      <c r="N34" s="144"/>
      <c r="O34" s="249"/>
      <c r="P34" s="248"/>
      <c r="Q34" s="144"/>
      <c r="R34" s="249"/>
    </row>
    <row r="35" spans="1:18" ht="15.75" customHeight="1" x14ac:dyDescent="0.2">
      <c r="A35" s="124"/>
      <c r="B35" s="144"/>
      <c r="C35" s="144"/>
      <c r="D35" s="144"/>
      <c r="E35" s="144"/>
      <c r="F35" s="144"/>
      <c r="G35" s="144"/>
      <c r="H35" s="253"/>
      <c r="J35" s="248"/>
      <c r="K35" s="144"/>
      <c r="L35" s="249"/>
      <c r="M35" s="248"/>
      <c r="N35" s="144"/>
      <c r="O35" s="249"/>
      <c r="P35" s="248"/>
      <c r="Q35" s="144"/>
      <c r="R35" s="249"/>
    </row>
    <row r="36" spans="1:18" ht="15.75" customHeight="1" x14ac:dyDescent="0.2">
      <c r="A36" s="124"/>
      <c r="B36" s="144"/>
      <c r="C36" s="144"/>
      <c r="D36" s="144"/>
      <c r="E36" s="144"/>
      <c r="F36" s="144"/>
      <c r="G36" s="144"/>
      <c r="H36" s="253"/>
      <c r="J36" s="248"/>
      <c r="K36" s="144"/>
      <c r="L36" s="249"/>
      <c r="M36" s="248"/>
      <c r="N36" s="144"/>
      <c r="O36" s="249"/>
      <c r="P36" s="248"/>
      <c r="Q36" s="144"/>
      <c r="R36" s="249"/>
    </row>
    <row r="37" spans="1:18" ht="15.75" customHeight="1" x14ac:dyDescent="0.2">
      <c r="A37" s="124"/>
      <c r="B37" s="144"/>
      <c r="C37" s="144"/>
      <c r="D37" s="144"/>
      <c r="E37" s="144"/>
      <c r="F37" s="144"/>
      <c r="G37" s="144"/>
      <c r="H37" s="253"/>
      <c r="J37" s="248"/>
      <c r="K37" s="144"/>
      <c r="L37" s="249"/>
      <c r="M37" s="248"/>
      <c r="N37" s="144"/>
      <c r="O37" s="249"/>
      <c r="P37" s="248"/>
      <c r="Q37" s="144"/>
      <c r="R37" s="249"/>
    </row>
    <row r="38" spans="1:18" ht="15.75" customHeight="1" x14ac:dyDescent="0.2">
      <c r="A38" s="124"/>
      <c r="B38" s="144"/>
      <c r="C38" s="144"/>
      <c r="D38" s="144"/>
      <c r="E38" s="144"/>
      <c r="F38" s="144"/>
      <c r="G38" s="144"/>
      <c r="H38" s="253"/>
      <c r="J38" s="248"/>
      <c r="K38" s="144"/>
      <c r="L38" s="249"/>
      <c r="M38" s="248"/>
      <c r="N38" s="144"/>
      <c r="O38" s="249"/>
      <c r="P38" s="248"/>
      <c r="Q38" s="144"/>
      <c r="R38" s="249"/>
    </row>
    <row r="39" spans="1:18" ht="15.75" customHeight="1" x14ac:dyDescent="0.2">
      <c r="A39" s="124"/>
      <c r="B39" s="144"/>
      <c r="C39" s="144"/>
      <c r="D39" s="144"/>
      <c r="E39" s="144"/>
      <c r="F39" s="144"/>
      <c r="G39" s="144"/>
      <c r="H39" s="253"/>
      <c r="J39" s="250"/>
      <c r="K39" s="146"/>
      <c r="L39" s="251"/>
      <c r="M39" s="250"/>
      <c r="N39" s="146"/>
      <c r="O39" s="251"/>
      <c r="P39" s="250"/>
      <c r="Q39" s="146"/>
      <c r="R39" s="251"/>
    </row>
    <row r="40" spans="1:18" ht="15.75" customHeight="1" x14ac:dyDescent="0.2">
      <c r="A40" s="124"/>
      <c r="B40" s="144"/>
      <c r="C40" s="144"/>
      <c r="D40" s="144"/>
      <c r="E40" s="144"/>
      <c r="F40" s="144"/>
      <c r="G40" s="144"/>
      <c r="H40" s="253"/>
      <c r="J40" s="240" t="s">
        <v>146</v>
      </c>
      <c r="K40" s="121"/>
      <c r="L40" s="241"/>
      <c r="M40" s="240" t="s">
        <v>147</v>
      </c>
      <c r="N40" s="121"/>
      <c r="O40" s="241"/>
      <c r="P40" s="240" t="s">
        <v>148</v>
      </c>
      <c r="Q40" s="121"/>
      <c r="R40" s="241"/>
    </row>
    <row r="41" spans="1:18" ht="15.75" customHeight="1" x14ac:dyDescent="0.2">
      <c r="A41" s="124"/>
      <c r="B41" s="144"/>
      <c r="C41" s="144"/>
      <c r="D41" s="144"/>
      <c r="E41" s="144"/>
      <c r="F41" s="144"/>
      <c r="G41" s="144"/>
      <c r="H41" s="253"/>
      <c r="J41" s="242"/>
      <c r="K41" s="243"/>
      <c r="L41" s="244"/>
      <c r="M41" s="242"/>
      <c r="N41" s="243"/>
      <c r="O41" s="244"/>
      <c r="P41" s="242"/>
      <c r="Q41" s="243"/>
      <c r="R41" s="244"/>
    </row>
    <row r="42" spans="1:18" ht="15.75" customHeight="1" x14ac:dyDescent="0.2">
      <c r="A42" s="124"/>
      <c r="B42" s="144"/>
      <c r="C42" s="144"/>
      <c r="D42" s="144"/>
      <c r="E42" s="144"/>
      <c r="F42" s="144"/>
      <c r="G42" s="144"/>
      <c r="H42" s="253"/>
      <c r="J42" s="245"/>
      <c r="K42" s="246"/>
      <c r="L42" s="247"/>
      <c r="M42" s="245"/>
      <c r="N42" s="246"/>
      <c r="O42" s="247"/>
      <c r="P42" s="245"/>
      <c r="Q42" s="246"/>
      <c r="R42" s="247"/>
    </row>
    <row r="43" spans="1:18" ht="15.75" customHeight="1" x14ac:dyDescent="0.2">
      <c r="A43" s="124"/>
      <c r="B43" s="144"/>
      <c r="C43" s="144"/>
      <c r="D43" s="144"/>
      <c r="E43" s="144"/>
      <c r="F43" s="144"/>
      <c r="G43" s="144"/>
      <c r="H43" s="253"/>
      <c r="J43" s="248"/>
      <c r="K43" s="144"/>
      <c r="L43" s="249"/>
      <c r="M43" s="248"/>
      <c r="N43" s="144"/>
      <c r="O43" s="249"/>
      <c r="P43" s="248"/>
      <c r="Q43" s="144"/>
      <c r="R43" s="249"/>
    </row>
    <row r="44" spans="1:18" ht="15.75" customHeight="1" x14ac:dyDescent="0.2">
      <c r="A44" s="124"/>
      <c r="B44" s="144"/>
      <c r="C44" s="144"/>
      <c r="D44" s="144"/>
      <c r="E44" s="144"/>
      <c r="F44" s="144"/>
      <c r="G44" s="144"/>
      <c r="H44" s="253"/>
      <c r="J44" s="248"/>
      <c r="K44" s="144"/>
      <c r="L44" s="249"/>
      <c r="M44" s="248"/>
      <c r="N44" s="144"/>
      <c r="O44" s="249"/>
      <c r="P44" s="248"/>
      <c r="Q44" s="144"/>
      <c r="R44" s="249"/>
    </row>
    <row r="45" spans="1:18" ht="15.75" customHeight="1" x14ac:dyDescent="0.2">
      <c r="A45" s="124"/>
      <c r="B45" s="144"/>
      <c r="C45" s="144"/>
      <c r="D45" s="144"/>
      <c r="E45" s="144"/>
      <c r="F45" s="144"/>
      <c r="G45" s="144"/>
      <c r="H45" s="253"/>
      <c r="J45" s="248"/>
      <c r="K45" s="144"/>
      <c r="L45" s="249"/>
      <c r="M45" s="248"/>
      <c r="N45" s="144"/>
      <c r="O45" s="249"/>
      <c r="P45" s="248"/>
      <c r="Q45" s="144"/>
      <c r="R45" s="249"/>
    </row>
    <row r="46" spans="1:18" ht="15.75" customHeight="1" x14ac:dyDescent="0.2">
      <c r="A46" s="124"/>
      <c r="B46" s="144"/>
      <c r="C46" s="144"/>
      <c r="D46" s="144"/>
      <c r="E46" s="144"/>
      <c r="F46" s="144"/>
      <c r="G46" s="144"/>
      <c r="H46" s="253"/>
      <c r="J46" s="248"/>
      <c r="K46" s="144"/>
      <c r="L46" s="249"/>
      <c r="M46" s="248"/>
      <c r="N46" s="144"/>
      <c r="O46" s="249"/>
      <c r="P46" s="248"/>
      <c r="Q46" s="144"/>
      <c r="R46" s="249"/>
    </row>
    <row r="47" spans="1:18" ht="15.75" customHeight="1" x14ac:dyDescent="0.2">
      <c r="A47" s="124"/>
      <c r="B47" s="144"/>
      <c r="C47" s="144"/>
      <c r="D47" s="144"/>
      <c r="E47" s="144"/>
      <c r="F47" s="144"/>
      <c r="G47" s="144"/>
      <c r="H47" s="253"/>
      <c r="J47" s="248"/>
      <c r="K47" s="144"/>
      <c r="L47" s="249"/>
      <c r="M47" s="248"/>
      <c r="N47" s="144"/>
      <c r="O47" s="249"/>
      <c r="P47" s="248"/>
      <c r="Q47" s="144"/>
      <c r="R47" s="249"/>
    </row>
    <row r="48" spans="1:18" ht="15.75" customHeight="1" x14ac:dyDescent="0.2">
      <c r="A48" s="124"/>
      <c r="B48" s="144"/>
      <c r="C48" s="144"/>
      <c r="D48" s="144"/>
      <c r="E48" s="144"/>
      <c r="F48" s="144"/>
      <c r="G48" s="144"/>
      <c r="H48" s="253"/>
      <c r="J48" s="248"/>
      <c r="K48" s="144"/>
      <c r="L48" s="249"/>
      <c r="M48" s="248"/>
      <c r="N48" s="144"/>
      <c r="O48" s="249"/>
      <c r="P48" s="248"/>
      <c r="Q48" s="144"/>
      <c r="R48" s="249"/>
    </row>
    <row r="49" spans="1:18" ht="15.75" customHeight="1" x14ac:dyDescent="0.2">
      <c r="A49" s="124"/>
      <c r="B49" s="144"/>
      <c r="C49" s="144"/>
      <c r="D49" s="144"/>
      <c r="E49" s="144"/>
      <c r="F49" s="144"/>
      <c r="G49" s="144"/>
      <c r="H49" s="253"/>
      <c r="J49" s="250"/>
      <c r="K49" s="146"/>
      <c r="L49" s="251"/>
      <c r="M49" s="250"/>
      <c r="N49" s="146"/>
      <c r="O49" s="251"/>
      <c r="P49" s="250"/>
      <c r="Q49" s="146"/>
      <c r="R49" s="251"/>
    </row>
    <row r="50" spans="1:18" ht="15.75" customHeight="1" x14ac:dyDescent="0.2">
      <c r="A50" s="124"/>
      <c r="B50" s="144"/>
      <c r="C50" s="144"/>
      <c r="D50" s="144"/>
      <c r="E50" s="144"/>
      <c r="F50" s="144"/>
      <c r="G50" s="144"/>
      <c r="H50" s="253"/>
      <c r="J50" s="240" t="s">
        <v>149</v>
      </c>
      <c r="K50" s="121"/>
      <c r="L50" s="241"/>
      <c r="M50" s="240" t="s">
        <v>150</v>
      </c>
      <c r="N50" s="121"/>
      <c r="O50" s="241"/>
      <c r="P50" s="240" t="s">
        <v>151</v>
      </c>
      <c r="Q50" s="121"/>
      <c r="R50" s="241"/>
    </row>
    <row r="51" spans="1:18" ht="15.75" customHeight="1" thickBot="1" x14ac:dyDescent="0.25">
      <c r="A51" s="157"/>
      <c r="B51" s="118"/>
      <c r="C51" s="118"/>
      <c r="D51" s="118"/>
      <c r="E51" s="118"/>
      <c r="F51" s="118"/>
      <c r="G51" s="118"/>
      <c r="H51" s="119"/>
      <c r="J51" s="242"/>
      <c r="K51" s="243"/>
      <c r="L51" s="244"/>
      <c r="M51" s="242"/>
      <c r="N51" s="243"/>
      <c r="O51" s="244"/>
      <c r="P51" s="242"/>
      <c r="Q51" s="243"/>
      <c r="R51" s="244"/>
    </row>
    <row r="52" spans="1:18" ht="15.75" customHeight="1" thickTop="1" x14ac:dyDescent="0.2">
      <c r="J52" s="245"/>
      <c r="K52" s="246"/>
      <c r="L52" s="247"/>
      <c r="M52" s="245"/>
      <c r="N52" s="246"/>
      <c r="O52" s="247"/>
    </row>
    <row r="53" spans="1:18" ht="15.75" customHeight="1" x14ac:dyDescent="0.2">
      <c r="J53" s="248"/>
      <c r="K53" s="144"/>
      <c r="L53" s="249"/>
      <c r="M53" s="248"/>
      <c r="N53" s="144"/>
      <c r="O53" s="249"/>
    </row>
    <row r="54" spans="1:18" ht="15.75" customHeight="1" x14ac:dyDescent="0.2">
      <c r="J54" s="248"/>
      <c r="K54" s="144"/>
      <c r="L54" s="249"/>
      <c r="M54" s="248"/>
      <c r="N54" s="144"/>
      <c r="O54" s="249"/>
    </row>
    <row r="55" spans="1:18" ht="15.75" customHeight="1" x14ac:dyDescent="0.2">
      <c r="J55" s="248"/>
      <c r="K55" s="144"/>
      <c r="L55" s="249"/>
      <c r="M55" s="248"/>
      <c r="N55" s="144"/>
      <c r="O55" s="249"/>
    </row>
    <row r="56" spans="1:18" ht="15.75" customHeight="1" x14ac:dyDescent="0.2">
      <c r="J56" s="248"/>
      <c r="K56" s="144"/>
      <c r="L56" s="249"/>
      <c r="M56" s="248"/>
      <c r="N56" s="144"/>
      <c r="O56" s="249"/>
    </row>
    <row r="57" spans="1:18" ht="15.75" customHeight="1" x14ac:dyDescent="0.2">
      <c r="J57" s="248"/>
      <c r="K57" s="144"/>
      <c r="L57" s="249"/>
      <c r="M57" s="248"/>
      <c r="N57" s="144"/>
      <c r="O57" s="249"/>
    </row>
    <row r="58" spans="1:18" ht="15.75" customHeight="1" x14ac:dyDescent="0.2">
      <c r="J58" s="248"/>
      <c r="K58" s="144"/>
      <c r="L58" s="249"/>
      <c r="M58" s="248"/>
      <c r="N58" s="144"/>
      <c r="O58" s="249"/>
    </row>
    <row r="59" spans="1:18" ht="15.75" customHeight="1" x14ac:dyDescent="0.2">
      <c r="J59" s="250"/>
      <c r="K59" s="146"/>
      <c r="L59" s="251"/>
      <c r="M59" s="250"/>
      <c r="N59" s="146"/>
      <c r="O59" s="251"/>
    </row>
    <row r="60" spans="1:18" ht="15.75" customHeight="1" x14ac:dyDescent="0.2">
      <c r="J60" s="240" t="s">
        <v>234</v>
      </c>
      <c r="K60" s="121"/>
      <c r="L60" s="241"/>
      <c r="M60" s="240" t="s">
        <v>240</v>
      </c>
      <c r="N60" s="121"/>
      <c r="O60" s="241"/>
    </row>
    <row r="61" spans="1:18" ht="15.75" customHeight="1" thickBot="1" x14ac:dyDescent="0.25">
      <c r="J61" s="242"/>
      <c r="K61" s="243"/>
      <c r="L61" s="244"/>
      <c r="M61" s="242"/>
      <c r="N61" s="243"/>
      <c r="O61" s="244"/>
    </row>
    <row r="62" spans="1:18" ht="15.75" customHeight="1" thickTop="1" x14ac:dyDescent="0.2"/>
    <row r="63" spans="1:18" ht="15.75" customHeight="1" x14ac:dyDescent="0.2"/>
    <row r="64" spans="1:18"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sheetData>
  <mergeCells count="36">
    <mergeCell ref="P20:R21"/>
    <mergeCell ref="P32:R39"/>
    <mergeCell ref="P30:R31"/>
    <mergeCell ref="J12:L19"/>
    <mergeCell ref="J52:L59"/>
    <mergeCell ref="A1:H51"/>
    <mergeCell ref="J2:L9"/>
    <mergeCell ref="J32:L39"/>
    <mergeCell ref="J40:L41"/>
    <mergeCell ref="J30:L31"/>
    <mergeCell ref="J10:L11"/>
    <mergeCell ref="J1:R1"/>
    <mergeCell ref="J22:L29"/>
    <mergeCell ref="J20:L21"/>
    <mergeCell ref="P40:R41"/>
    <mergeCell ref="M40:O41"/>
    <mergeCell ref="M10:O11"/>
    <mergeCell ref="P10:R11"/>
    <mergeCell ref="J42:L49"/>
    <mergeCell ref="J50:L51"/>
    <mergeCell ref="J60:L61"/>
    <mergeCell ref="M52:O59"/>
    <mergeCell ref="M60:O61"/>
    <mergeCell ref="P2:R9"/>
    <mergeCell ref="M2:O9"/>
    <mergeCell ref="M42:O49"/>
    <mergeCell ref="M50:O51"/>
    <mergeCell ref="P12:R19"/>
    <mergeCell ref="P22:R29"/>
    <mergeCell ref="M32:O39"/>
    <mergeCell ref="P42:R49"/>
    <mergeCell ref="P50:R51"/>
    <mergeCell ref="M12:O19"/>
    <mergeCell ref="M30:O31"/>
    <mergeCell ref="M22:O29"/>
    <mergeCell ref="M20:O21"/>
  </mergeCells>
  <pageMargins left="0.7" right="0.7" top="0.75" bottom="0.75" header="0" footer="0"/>
  <pageSetup paperSize="9"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FD7FBB-BE03-4A2F-81C8-139607ABCC70}">
  <sheetPr>
    <pageSetUpPr fitToPage="1"/>
  </sheetPr>
  <dimension ref="A1:AB314"/>
  <sheetViews>
    <sheetView topLeftCell="O6" workbookViewId="0">
      <selection activeCell="R13" sqref="R13"/>
    </sheetView>
  </sheetViews>
  <sheetFormatPr baseColWidth="10" defaultColWidth="14.375" defaultRowHeight="15" customHeight="1" x14ac:dyDescent="0.2"/>
  <cols>
    <col min="1" max="1" width="25.125" customWidth="1"/>
    <col min="2" max="2" width="18.75" customWidth="1"/>
    <col min="3" max="4" width="30.75" customWidth="1"/>
    <col min="5" max="5" width="27.25" customWidth="1"/>
    <col min="6" max="6" width="27.625" customWidth="1"/>
    <col min="7" max="8" width="21.75" customWidth="1"/>
    <col min="9" max="9" width="13" customWidth="1"/>
    <col min="10" max="10" width="11.875" customWidth="1"/>
    <col min="11" max="11" width="11.125" customWidth="1"/>
    <col min="12" max="12" width="11.625" customWidth="1"/>
    <col min="13" max="13" width="9.625" customWidth="1"/>
    <col min="14" max="14" width="18.25" customWidth="1"/>
    <col min="15" max="15" width="15" customWidth="1"/>
    <col min="16" max="16" width="35.125" customWidth="1"/>
    <col min="17" max="17" width="13.625" customWidth="1"/>
    <col min="18" max="18" width="19.125" customWidth="1"/>
    <col min="19" max="19" width="17.375" customWidth="1"/>
    <col min="20" max="20" width="14.25" customWidth="1"/>
    <col min="21" max="27" width="11.375" customWidth="1"/>
    <col min="28" max="28" width="35.625" customWidth="1"/>
  </cols>
  <sheetData>
    <row r="1" spans="1:28" ht="8.25" customHeight="1" thickBot="1" x14ac:dyDescent="0.25"/>
    <row r="2" spans="1:28" ht="15.75" customHeight="1" x14ac:dyDescent="0.25">
      <c r="A2" s="122"/>
      <c r="B2" s="123"/>
      <c r="C2" s="142" t="s">
        <v>0</v>
      </c>
      <c r="D2" s="115"/>
      <c r="E2" s="115"/>
      <c r="F2" s="115"/>
      <c r="G2" s="115"/>
      <c r="H2" s="115"/>
      <c r="I2" s="115"/>
      <c r="J2" s="115"/>
      <c r="K2" s="115"/>
      <c r="L2" s="115"/>
      <c r="M2" s="115"/>
      <c r="N2" s="115"/>
      <c r="O2" s="123"/>
      <c r="P2" s="149"/>
      <c r="AB2" s="1" t="s">
        <v>1</v>
      </c>
    </row>
    <row r="3" spans="1:28" ht="15.75" customHeight="1" x14ac:dyDescent="0.25">
      <c r="A3" s="124"/>
      <c r="B3" s="125"/>
      <c r="C3" s="143"/>
      <c r="D3" s="144"/>
      <c r="E3" s="144"/>
      <c r="F3" s="144"/>
      <c r="G3" s="144"/>
      <c r="H3" s="144"/>
      <c r="I3" s="144"/>
      <c r="J3" s="144"/>
      <c r="K3" s="144"/>
      <c r="L3" s="144"/>
      <c r="M3" s="144"/>
      <c r="N3" s="144"/>
      <c r="O3" s="125"/>
      <c r="P3" s="148"/>
      <c r="AB3" s="1" t="s">
        <v>2</v>
      </c>
    </row>
    <row r="4" spans="1:28" ht="15.75" customHeight="1" x14ac:dyDescent="0.25">
      <c r="A4" s="124"/>
      <c r="B4" s="125"/>
      <c r="C4" s="143"/>
      <c r="D4" s="144"/>
      <c r="E4" s="144"/>
      <c r="F4" s="144"/>
      <c r="G4" s="144"/>
      <c r="H4" s="144"/>
      <c r="I4" s="144"/>
      <c r="J4" s="144"/>
      <c r="K4" s="144"/>
      <c r="L4" s="144"/>
      <c r="M4" s="144"/>
      <c r="N4" s="144"/>
      <c r="O4" s="125"/>
      <c r="P4" s="148"/>
      <c r="AB4" s="1" t="s">
        <v>3</v>
      </c>
    </row>
    <row r="5" spans="1:28" ht="19.5" customHeight="1" x14ac:dyDescent="0.25">
      <c r="A5" s="124"/>
      <c r="B5" s="125"/>
      <c r="C5" s="145"/>
      <c r="D5" s="146"/>
      <c r="E5" s="146"/>
      <c r="F5" s="146"/>
      <c r="G5" s="146"/>
      <c r="H5" s="146"/>
      <c r="I5" s="146"/>
      <c r="J5" s="146"/>
      <c r="K5" s="146"/>
      <c r="L5" s="146"/>
      <c r="M5" s="146"/>
      <c r="N5" s="146"/>
      <c r="O5" s="127"/>
      <c r="P5" s="148"/>
      <c r="AB5" s="1" t="s">
        <v>4</v>
      </c>
    </row>
    <row r="6" spans="1:28" ht="22.5" customHeight="1" x14ac:dyDescent="0.25">
      <c r="A6" s="124"/>
      <c r="B6" s="125"/>
      <c r="C6" s="135" t="s">
        <v>5</v>
      </c>
      <c r="D6" s="136"/>
      <c r="E6" s="136"/>
      <c r="F6" s="136"/>
      <c r="G6" s="136"/>
      <c r="H6" s="136"/>
      <c r="I6" s="136"/>
      <c r="J6" s="136"/>
      <c r="K6" s="136"/>
      <c r="L6" s="136"/>
      <c r="M6" s="136"/>
      <c r="N6" s="136"/>
      <c r="O6" s="137"/>
      <c r="P6" s="148"/>
      <c r="AB6" s="1" t="s">
        <v>6</v>
      </c>
    </row>
    <row r="7" spans="1:28" ht="15.75" customHeight="1" x14ac:dyDescent="0.25">
      <c r="A7" s="126"/>
      <c r="B7" s="127"/>
      <c r="C7" s="120" t="s">
        <v>7</v>
      </c>
      <c r="D7" s="121"/>
      <c r="E7" s="121"/>
      <c r="F7" s="3"/>
      <c r="G7" s="4" t="s">
        <v>8</v>
      </c>
      <c r="H7" s="2"/>
      <c r="I7" s="135" t="s">
        <v>9</v>
      </c>
      <c r="J7" s="136"/>
      <c r="K7" s="137"/>
      <c r="L7" s="135">
        <v>2</v>
      </c>
      <c r="M7" s="136"/>
      <c r="N7" s="136"/>
      <c r="O7" s="137"/>
      <c r="P7" s="150"/>
      <c r="AB7" s="99" t="s">
        <v>10</v>
      </c>
    </row>
    <row r="8" spans="1:28" ht="15.75" customHeight="1" thickBot="1" x14ac:dyDescent="0.3">
      <c r="A8" s="133" t="s">
        <v>11</v>
      </c>
      <c r="B8" s="121"/>
      <c r="C8" s="121"/>
      <c r="D8" s="121"/>
      <c r="E8" s="121"/>
      <c r="F8" s="121"/>
      <c r="G8" s="121"/>
      <c r="H8" s="121"/>
      <c r="I8" s="121"/>
      <c r="J8" s="121"/>
      <c r="K8" s="121"/>
      <c r="L8" s="121"/>
      <c r="M8" s="121"/>
      <c r="N8" s="121"/>
      <c r="O8" s="121"/>
      <c r="P8" s="134"/>
      <c r="Q8" s="5"/>
      <c r="AB8" s="99" t="s">
        <v>12</v>
      </c>
    </row>
    <row r="9" spans="1:28" ht="24.75" customHeight="1" x14ac:dyDescent="0.25">
      <c r="A9" s="131" t="s">
        <v>13</v>
      </c>
      <c r="B9" s="130"/>
      <c r="C9" s="153" t="s">
        <v>14</v>
      </c>
      <c r="D9" s="132"/>
      <c r="E9" s="154" t="s">
        <v>15</v>
      </c>
      <c r="F9" s="114" t="s">
        <v>16</v>
      </c>
      <c r="G9" s="115"/>
      <c r="H9" s="115"/>
      <c r="I9" s="115"/>
      <c r="J9" s="156" t="s">
        <v>17</v>
      </c>
      <c r="K9" s="115"/>
      <c r="L9" s="123"/>
      <c r="M9" s="114" t="s">
        <v>18</v>
      </c>
      <c r="N9" s="115"/>
      <c r="O9" s="115"/>
      <c r="P9" s="116"/>
      <c r="T9" s="98" t="s">
        <v>255</v>
      </c>
      <c r="AB9" s="99" t="s">
        <v>19</v>
      </c>
    </row>
    <row r="10" spans="1:28" ht="27" customHeight="1" thickBot="1" x14ac:dyDescent="0.3">
      <c r="A10" s="138" t="s">
        <v>20</v>
      </c>
      <c r="B10" s="139"/>
      <c r="C10" s="161" t="s">
        <v>21</v>
      </c>
      <c r="D10" s="162"/>
      <c r="E10" s="155"/>
      <c r="F10" s="117"/>
      <c r="G10" s="118"/>
      <c r="H10" s="118"/>
      <c r="I10" s="118"/>
      <c r="J10" s="157"/>
      <c r="K10" s="118"/>
      <c r="L10" s="158"/>
      <c r="M10" s="117"/>
      <c r="N10" s="118"/>
      <c r="O10" s="118"/>
      <c r="P10" s="119"/>
      <c r="T10" s="108">
        <f>252*T11*12/1000</f>
        <v>121588.992</v>
      </c>
      <c r="AB10" s="1" t="s">
        <v>235</v>
      </c>
    </row>
    <row r="11" spans="1:28" ht="44.25" customHeight="1" x14ac:dyDescent="0.25">
      <c r="A11" s="140" t="s">
        <v>22</v>
      </c>
      <c r="B11" s="154" t="s">
        <v>23</v>
      </c>
      <c r="C11" s="114" t="s">
        <v>24</v>
      </c>
      <c r="D11" s="123"/>
      <c r="E11" s="128" t="s">
        <v>25</v>
      </c>
      <c r="F11" s="129"/>
      <c r="G11" s="129"/>
      <c r="H11" s="129"/>
      <c r="I11" s="130"/>
      <c r="J11" s="131" t="s">
        <v>26</v>
      </c>
      <c r="K11" s="129"/>
      <c r="L11" s="129"/>
      <c r="M11" s="132"/>
      <c r="N11" s="152" t="s">
        <v>27</v>
      </c>
      <c r="O11" s="130"/>
      <c r="P11" s="147" t="s">
        <v>28</v>
      </c>
      <c r="T11">
        <f>+SUM(T13:T114)</f>
        <v>40208</v>
      </c>
      <c r="AB11" s="1" t="s">
        <v>29</v>
      </c>
    </row>
    <row r="12" spans="1:28" ht="58.5" customHeight="1" thickBot="1" x14ac:dyDescent="0.3">
      <c r="A12" s="190"/>
      <c r="B12" s="191"/>
      <c r="C12" s="117"/>
      <c r="D12" s="158"/>
      <c r="E12" s="187" t="s">
        <v>30</v>
      </c>
      <c r="F12" s="188"/>
      <c r="G12" s="7" t="s">
        <v>31</v>
      </c>
      <c r="H12" s="7" t="s">
        <v>32</v>
      </c>
      <c r="I12" s="6" t="s">
        <v>33</v>
      </c>
      <c r="J12" s="8" t="s">
        <v>34</v>
      </c>
      <c r="K12" s="7" t="s">
        <v>35</v>
      </c>
      <c r="L12" s="7" t="s">
        <v>36</v>
      </c>
      <c r="M12" s="9" t="s">
        <v>37</v>
      </c>
      <c r="N12" s="10" t="s">
        <v>38</v>
      </c>
      <c r="O12" s="7" t="s">
        <v>39</v>
      </c>
      <c r="P12" s="186"/>
      <c r="Q12" s="104" t="s">
        <v>256</v>
      </c>
      <c r="R12" s="104" t="s">
        <v>258</v>
      </c>
      <c r="S12" s="105" t="s">
        <v>257</v>
      </c>
      <c r="T12" s="106" t="s">
        <v>254</v>
      </c>
      <c r="AB12" s="1" t="s">
        <v>40</v>
      </c>
    </row>
    <row r="13" spans="1:28" ht="19.5" customHeight="1" x14ac:dyDescent="0.25">
      <c r="A13" s="11" t="s">
        <v>41</v>
      </c>
      <c r="B13" s="189">
        <v>8</v>
      </c>
      <c r="C13" s="182" t="s">
        <v>42</v>
      </c>
      <c r="D13" s="123"/>
      <c r="E13" s="183" t="s">
        <v>29</v>
      </c>
      <c r="F13" s="130"/>
      <c r="G13" s="12">
        <v>1</v>
      </c>
      <c r="H13" s="12">
        <v>6</v>
      </c>
      <c r="I13" s="13">
        <f>G13*H13</f>
        <v>6</v>
      </c>
      <c r="J13" s="14">
        <v>0</v>
      </c>
      <c r="K13" s="12">
        <v>1</v>
      </c>
      <c r="L13" s="12">
        <v>5</v>
      </c>
      <c r="M13" s="53">
        <f>SUM(J13:L13)</f>
        <v>6</v>
      </c>
      <c r="N13" s="15">
        <v>26</v>
      </c>
      <c r="O13" s="13">
        <f>K13*N13</f>
        <v>26</v>
      </c>
      <c r="P13" s="16"/>
      <c r="Q13" s="5">
        <v>12</v>
      </c>
      <c r="R13">
        <f>+IF(OR(E13=$AB$7,E13=$AB$8,E13=$AB$9,E13=$AB$13,E13=$AB$16,E13=$AB$17,E13=$AB$18),0,1)</f>
        <v>1</v>
      </c>
      <c r="S13" s="100">
        <f>K13*Q13</f>
        <v>12</v>
      </c>
      <c r="T13">
        <f>IF(S13=0,0,O13-S13)</f>
        <v>14</v>
      </c>
      <c r="AB13" s="99" t="s">
        <v>43</v>
      </c>
    </row>
    <row r="14" spans="1:28" ht="19.5" customHeight="1" x14ac:dyDescent="0.25">
      <c r="A14" s="17" t="s">
        <v>41</v>
      </c>
      <c r="B14" s="160"/>
      <c r="C14" s="145"/>
      <c r="D14" s="127"/>
      <c r="E14" s="164" t="s">
        <v>44</v>
      </c>
      <c r="F14" s="137"/>
      <c r="G14" s="18">
        <v>1</v>
      </c>
      <c r="H14" s="18">
        <v>1</v>
      </c>
      <c r="I14" s="19">
        <f t="shared" ref="I14:I61" si="0">G14*H14</f>
        <v>1</v>
      </c>
      <c r="J14" s="20">
        <v>0</v>
      </c>
      <c r="K14" s="18">
        <v>1</v>
      </c>
      <c r="L14" s="18">
        <v>0</v>
      </c>
      <c r="M14" s="21">
        <f t="shared" ref="M14:M61" si="1">SUM(J14:L14)</f>
        <v>1</v>
      </c>
      <c r="N14" s="22">
        <v>20</v>
      </c>
      <c r="O14" s="19">
        <f t="shared" ref="O14:O16" si="2">K14*N14</f>
        <v>20</v>
      </c>
      <c r="P14" s="23"/>
      <c r="Q14" s="5">
        <v>12</v>
      </c>
      <c r="R14">
        <f t="shared" ref="R14:R77" si="3">+IF(OR(E14=$AB$7,E14=$AB$8,E14=$AB$9,E14=$AB$13,E14=$AB$16,E14=$AB$17,E14=$AB$18),0,1)</f>
        <v>1</v>
      </c>
      <c r="S14" s="100">
        <f t="shared" ref="S14:S16" si="4">K14*Q14</f>
        <v>12</v>
      </c>
      <c r="T14">
        <f t="shared" ref="T14:T77" si="5">IF(S14=0,0,O14-S14)</f>
        <v>8</v>
      </c>
      <c r="AB14" s="1" t="s">
        <v>44</v>
      </c>
    </row>
    <row r="15" spans="1:28" ht="19.5" customHeight="1" thickBot="1" x14ac:dyDescent="0.3">
      <c r="A15" s="24" t="s">
        <v>41</v>
      </c>
      <c r="B15" s="160"/>
      <c r="C15" s="175" t="s">
        <v>45</v>
      </c>
      <c r="D15" s="139"/>
      <c r="E15" s="176" t="s">
        <v>10</v>
      </c>
      <c r="F15" s="139"/>
      <c r="G15" s="25">
        <v>1</v>
      </c>
      <c r="H15" s="25">
        <v>4</v>
      </c>
      <c r="I15" s="26">
        <f t="shared" si="0"/>
        <v>4</v>
      </c>
      <c r="J15" s="27">
        <v>0</v>
      </c>
      <c r="K15" s="25">
        <v>4</v>
      </c>
      <c r="L15" s="25">
        <v>0</v>
      </c>
      <c r="M15" s="28">
        <f t="shared" si="1"/>
        <v>4</v>
      </c>
      <c r="N15" s="29">
        <v>40</v>
      </c>
      <c r="O15" s="26">
        <f t="shared" si="2"/>
        <v>160</v>
      </c>
      <c r="P15" s="30"/>
      <c r="Q15" s="5">
        <v>0</v>
      </c>
      <c r="R15">
        <f t="shared" si="3"/>
        <v>0</v>
      </c>
      <c r="S15" s="100">
        <f t="shared" si="4"/>
        <v>0</v>
      </c>
      <c r="T15">
        <f t="shared" si="5"/>
        <v>0</v>
      </c>
      <c r="AB15" s="1" t="s">
        <v>46</v>
      </c>
    </row>
    <row r="16" spans="1:28" ht="19.5" customHeight="1" x14ac:dyDescent="0.25">
      <c r="A16" s="11" t="s">
        <v>41</v>
      </c>
      <c r="B16" s="177">
        <v>7</v>
      </c>
      <c r="C16" s="185" t="s">
        <v>47</v>
      </c>
      <c r="D16" s="130"/>
      <c r="E16" s="183" t="s">
        <v>6</v>
      </c>
      <c r="F16" s="130"/>
      <c r="G16" s="31">
        <v>1</v>
      </c>
      <c r="H16" s="31">
        <f>2+2</f>
        <v>4</v>
      </c>
      <c r="I16" s="31">
        <f t="shared" si="0"/>
        <v>4</v>
      </c>
      <c r="J16" s="31">
        <v>0</v>
      </c>
      <c r="K16" s="31">
        <f>2+2</f>
        <v>4</v>
      </c>
      <c r="L16" s="31">
        <v>0</v>
      </c>
      <c r="M16" s="31">
        <f t="shared" si="1"/>
        <v>4</v>
      </c>
      <c r="N16" s="31">
        <v>26</v>
      </c>
      <c r="O16" s="31">
        <f t="shared" si="2"/>
        <v>104</v>
      </c>
      <c r="P16" s="32"/>
      <c r="Q16" s="5">
        <v>12</v>
      </c>
      <c r="R16">
        <f t="shared" si="3"/>
        <v>1</v>
      </c>
      <c r="S16" s="100">
        <f t="shared" si="4"/>
        <v>48</v>
      </c>
      <c r="T16">
        <f t="shared" si="5"/>
        <v>56</v>
      </c>
      <c r="AB16" s="99" t="s">
        <v>48</v>
      </c>
    </row>
    <row r="17" spans="1:28" ht="19.5" customHeight="1" x14ac:dyDescent="0.25">
      <c r="A17" s="17" t="s">
        <v>41</v>
      </c>
      <c r="B17" s="160"/>
      <c r="C17" s="175" t="s">
        <v>49</v>
      </c>
      <c r="D17" s="139"/>
      <c r="E17" s="164" t="s">
        <v>10</v>
      </c>
      <c r="F17" s="137"/>
      <c r="G17" s="44">
        <v>1</v>
      </c>
      <c r="H17" s="44">
        <f>44+1+2+22+4</f>
        <v>73</v>
      </c>
      <c r="I17" s="44">
        <f t="shared" si="0"/>
        <v>73</v>
      </c>
      <c r="J17" s="44">
        <v>0</v>
      </c>
      <c r="K17" s="44">
        <f>39+22+4+6</f>
        <v>71</v>
      </c>
      <c r="L17" s="44">
        <v>2</v>
      </c>
      <c r="M17" s="44">
        <f t="shared" si="1"/>
        <v>73</v>
      </c>
      <c r="N17" s="44">
        <v>40</v>
      </c>
      <c r="O17" s="44">
        <f>N17*I17</f>
        <v>2920</v>
      </c>
      <c r="P17" s="33"/>
      <c r="Q17" s="5">
        <v>0</v>
      </c>
      <c r="R17">
        <f t="shared" si="3"/>
        <v>0</v>
      </c>
      <c r="S17" s="100">
        <f>Q17*I17</f>
        <v>0</v>
      </c>
      <c r="T17">
        <f t="shared" si="5"/>
        <v>0</v>
      </c>
      <c r="AB17" s="99" t="s">
        <v>50</v>
      </c>
    </row>
    <row r="18" spans="1:28" ht="19.5" customHeight="1" x14ac:dyDescent="0.25">
      <c r="A18" s="17" t="s">
        <v>41</v>
      </c>
      <c r="B18" s="160"/>
      <c r="C18" s="143"/>
      <c r="D18" s="125"/>
      <c r="E18" s="164" t="s">
        <v>6</v>
      </c>
      <c r="F18" s="137"/>
      <c r="G18" s="44">
        <v>1</v>
      </c>
      <c r="H18" s="44">
        <v>26</v>
      </c>
      <c r="I18" s="44">
        <f t="shared" si="0"/>
        <v>26</v>
      </c>
      <c r="J18" s="44">
        <v>0</v>
      </c>
      <c r="K18" s="44">
        <v>25</v>
      </c>
      <c r="L18" s="44">
        <f>1</f>
        <v>1</v>
      </c>
      <c r="M18" s="44">
        <f t="shared" si="1"/>
        <v>26</v>
      </c>
      <c r="N18" s="44">
        <v>26</v>
      </c>
      <c r="O18" s="44">
        <f t="shared" ref="O18:O61" si="6">N18*I18</f>
        <v>676</v>
      </c>
      <c r="P18" s="33"/>
      <c r="Q18" s="5">
        <v>12</v>
      </c>
      <c r="R18">
        <f t="shared" si="3"/>
        <v>1</v>
      </c>
      <c r="S18" s="100">
        <f t="shared" ref="S18:S81" si="7">Q18*I18</f>
        <v>312</v>
      </c>
      <c r="T18">
        <f t="shared" si="5"/>
        <v>364</v>
      </c>
      <c r="AB18" s="99" t="s">
        <v>51</v>
      </c>
    </row>
    <row r="19" spans="1:28" ht="19.5" customHeight="1" x14ac:dyDescent="0.25">
      <c r="A19" s="17" t="s">
        <v>41</v>
      </c>
      <c r="B19" s="160"/>
      <c r="C19" s="143"/>
      <c r="D19" s="125"/>
      <c r="E19" s="164" t="s">
        <v>29</v>
      </c>
      <c r="F19" s="137"/>
      <c r="G19" s="44">
        <v>2</v>
      </c>
      <c r="H19" s="44">
        <v>3</v>
      </c>
      <c r="I19" s="44">
        <f t="shared" si="0"/>
        <v>6</v>
      </c>
      <c r="J19" s="44">
        <v>0</v>
      </c>
      <c r="K19" s="44">
        <v>6</v>
      </c>
      <c r="L19" s="44">
        <v>0</v>
      </c>
      <c r="M19" s="44">
        <f t="shared" si="1"/>
        <v>6</v>
      </c>
      <c r="N19" s="44">
        <v>26</v>
      </c>
      <c r="O19" s="44">
        <f t="shared" si="6"/>
        <v>156</v>
      </c>
      <c r="P19" s="33"/>
      <c r="Q19" s="5">
        <v>12</v>
      </c>
      <c r="R19">
        <f t="shared" si="3"/>
        <v>1</v>
      </c>
      <c r="S19" s="100">
        <f t="shared" si="7"/>
        <v>72</v>
      </c>
      <c r="T19">
        <f t="shared" si="5"/>
        <v>84</v>
      </c>
    </row>
    <row r="20" spans="1:28" ht="19.5" customHeight="1" x14ac:dyDescent="0.25">
      <c r="A20" s="17" t="s">
        <v>41</v>
      </c>
      <c r="B20" s="160"/>
      <c r="C20" s="143"/>
      <c r="D20" s="125"/>
      <c r="E20" s="164" t="s">
        <v>3</v>
      </c>
      <c r="F20" s="137"/>
      <c r="G20" s="44">
        <v>1</v>
      </c>
      <c r="H20" s="44">
        <v>2</v>
      </c>
      <c r="I20" s="44">
        <f t="shared" si="0"/>
        <v>2</v>
      </c>
      <c r="J20" s="44">
        <v>0</v>
      </c>
      <c r="K20" s="44">
        <v>2</v>
      </c>
      <c r="L20" s="44">
        <v>0</v>
      </c>
      <c r="M20" s="44">
        <f t="shared" si="1"/>
        <v>2</v>
      </c>
      <c r="N20" s="44">
        <v>32</v>
      </c>
      <c r="O20" s="44">
        <f t="shared" si="6"/>
        <v>64</v>
      </c>
      <c r="P20" s="33"/>
      <c r="Q20" s="5">
        <v>16</v>
      </c>
      <c r="R20">
        <f t="shared" si="3"/>
        <v>1</v>
      </c>
      <c r="S20" s="100">
        <f t="shared" si="7"/>
        <v>32</v>
      </c>
      <c r="T20">
        <f t="shared" si="5"/>
        <v>32</v>
      </c>
    </row>
    <row r="21" spans="1:28" ht="30.75" customHeight="1" x14ac:dyDescent="0.25">
      <c r="A21" s="17" t="s">
        <v>41</v>
      </c>
      <c r="B21" s="160"/>
      <c r="C21" s="143"/>
      <c r="D21" s="125"/>
      <c r="E21" s="164" t="s">
        <v>2</v>
      </c>
      <c r="F21" s="137"/>
      <c r="G21" s="44">
        <f>4</f>
        <v>4</v>
      </c>
      <c r="H21" s="44">
        <f>13+1+2+2+3</f>
        <v>21</v>
      </c>
      <c r="I21" s="44">
        <f t="shared" si="0"/>
        <v>84</v>
      </c>
      <c r="J21" s="44">
        <v>0</v>
      </c>
      <c r="K21" s="44">
        <f>41+7+18</f>
        <v>66</v>
      </c>
      <c r="L21" s="44">
        <f>6+4+5+1+1+1</f>
        <v>18</v>
      </c>
      <c r="M21" s="44">
        <f t="shared" si="1"/>
        <v>84</v>
      </c>
      <c r="N21" s="44">
        <v>30</v>
      </c>
      <c r="O21" s="44">
        <f t="shared" si="6"/>
        <v>2520</v>
      </c>
      <c r="P21" s="33" t="s">
        <v>52</v>
      </c>
      <c r="Q21" s="103">
        <v>40</v>
      </c>
      <c r="R21" s="101">
        <f t="shared" si="3"/>
        <v>1</v>
      </c>
      <c r="S21" s="102">
        <f>21*40</f>
        <v>840</v>
      </c>
      <c r="T21" s="101">
        <f t="shared" si="5"/>
        <v>1680</v>
      </c>
      <c r="U21">
        <f>2520/120</f>
        <v>21</v>
      </c>
    </row>
    <row r="22" spans="1:28" ht="19.5" customHeight="1" x14ac:dyDescent="0.25">
      <c r="A22" s="17" t="s">
        <v>41</v>
      </c>
      <c r="B22" s="160"/>
      <c r="C22" s="145"/>
      <c r="D22" s="127"/>
      <c r="E22" s="164" t="s">
        <v>19</v>
      </c>
      <c r="F22" s="137"/>
      <c r="G22" s="44">
        <v>1</v>
      </c>
      <c r="H22" s="44">
        <f>4+1+14+1</f>
        <v>20</v>
      </c>
      <c r="I22" s="44">
        <f t="shared" si="0"/>
        <v>20</v>
      </c>
      <c r="J22" s="44">
        <v>0</v>
      </c>
      <c r="K22" s="44">
        <v>20</v>
      </c>
      <c r="L22" s="44">
        <v>0</v>
      </c>
      <c r="M22" s="44">
        <f t="shared" si="1"/>
        <v>20</v>
      </c>
      <c r="N22" s="44">
        <v>12</v>
      </c>
      <c r="O22" s="44">
        <f t="shared" si="6"/>
        <v>240</v>
      </c>
      <c r="P22" s="33"/>
      <c r="Q22" s="5">
        <v>0</v>
      </c>
      <c r="R22">
        <f t="shared" si="3"/>
        <v>0</v>
      </c>
      <c r="S22" s="100">
        <f t="shared" si="7"/>
        <v>0</v>
      </c>
      <c r="T22">
        <f t="shared" si="5"/>
        <v>0</v>
      </c>
    </row>
    <row r="23" spans="1:28" ht="19.5" customHeight="1" x14ac:dyDescent="0.25">
      <c r="A23" s="17" t="s">
        <v>41</v>
      </c>
      <c r="B23" s="160"/>
      <c r="C23" s="175" t="s">
        <v>53</v>
      </c>
      <c r="D23" s="139"/>
      <c r="E23" s="164" t="s">
        <v>6</v>
      </c>
      <c r="F23" s="137"/>
      <c r="G23" s="44">
        <v>1</v>
      </c>
      <c r="H23" s="44">
        <v>35</v>
      </c>
      <c r="I23" s="44">
        <f t="shared" si="0"/>
        <v>35</v>
      </c>
      <c r="J23" s="44">
        <v>0</v>
      </c>
      <c r="K23" s="44">
        <v>25</v>
      </c>
      <c r="L23" s="44">
        <v>10</v>
      </c>
      <c r="M23" s="44">
        <f t="shared" si="1"/>
        <v>35</v>
      </c>
      <c r="N23" s="44">
        <v>26</v>
      </c>
      <c r="O23" s="44">
        <f t="shared" si="6"/>
        <v>910</v>
      </c>
      <c r="P23" s="33"/>
      <c r="Q23" s="5">
        <v>12</v>
      </c>
      <c r="R23">
        <f t="shared" si="3"/>
        <v>1</v>
      </c>
      <c r="S23" s="100">
        <f t="shared" si="7"/>
        <v>420</v>
      </c>
      <c r="T23">
        <f t="shared" si="5"/>
        <v>490</v>
      </c>
    </row>
    <row r="24" spans="1:28" ht="19.5" customHeight="1" x14ac:dyDescent="0.25">
      <c r="A24" s="17" t="s">
        <v>41</v>
      </c>
      <c r="B24" s="160"/>
      <c r="C24" s="145"/>
      <c r="D24" s="127"/>
      <c r="E24" s="164" t="s">
        <v>43</v>
      </c>
      <c r="F24" s="137"/>
      <c r="G24" s="44">
        <v>1</v>
      </c>
      <c r="H24" s="44">
        <v>4</v>
      </c>
      <c r="I24" s="44">
        <f t="shared" si="0"/>
        <v>4</v>
      </c>
      <c r="J24" s="44">
        <v>0</v>
      </c>
      <c r="K24" s="44">
        <v>0</v>
      </c>
      <c r="L24" s="44">
        <v>4</v>
      </c>
      <c r="M24" s="44">
        <f t="shared" si="1"/>
        <v>4</v>
      </c>
      <c r="N24" s="44">
        <v>6</v>
      </c>
      <c r="O24" s="44">
        <f t="shared" si="6"/>
        <v>24</v>
      </c>
      <c r="P24" s="33"/>
      <c r="Q24" s="5">
        <v>0</v>
      </c>
      <c r="R24">
        <f t="shared" si="3"/>
        <v>0</v>
      </c>
      <c r="S24" s="100">
        <f t="shared" si="7"/>
        <v>0</v>
      </c>
      <c r="T24">
        <f t="shared" si="5"/>
        <v>0</v>
      </c>
    </row>
    <row r="25" spans="1:28" ht="19.5" customHeight="1" x14ac:dyDescent="0.25">
      <c r="A25" s="17" t="s">
        <v>41</v>
      </c>
      <c r="B25" s="160"/>
      <c r="C25" s="175" t="s">
        <v>54</v>
      </c>
      <c r="D25" s="139"/>
      <c r="E25" s="164" t="s">
        <v>19</v>
      </c>
      <c r="F25" s="137"/>
      <c r="G25" s="44">
        <v>1</v>
      </c>
      <c r="H25" s="44">
        <f>8+1</f>
        <v>9</v>
      </c>
      <c r="I25" s="44">
        <f t="shared" si="0"/>
        <v>9</v>
      </c>
      <c r="J25" s="44">
        <v>0</v>
      </c>
      <c r="K25" s="44">
        <v>9</v>
      </c>
      <c r="L25" s="44">
        <v>0</v>
      </c>
      <c r="M25" s="44">
        <f t="shared" si="1"/>
        <v>9</v>
      </c>
      <c r="N25" s="44">
        <v>12</v>
      </c>
      <c r="O25" s="44">
        <f t="shared" si="6"/>
        <v>108</v>
      </c>
      <c r="P25" s="33"/>
      <c r="Q25" s="5">
        <v>0</v>
      </c>
      <c r="R25">
        <f t="shared" si="3"/>
        <v>0</v>
      </c>
      <c r="S25" s="100">
        <f t="shared" si="7"/>
        <v>0</v>
      </c>
      <c r="T25">
        <f t="shared" si="5"/>
        <v>0</v>
      </c>
    </row>
    <row r="26" spans="1:28" ht="19.5" customHeight="1" x14ac:dyDescent="0.25">
      <c r="A26" s="17" t="s">
        <v>41</v>
      </c>
      <c r="B26" s="160"/>
      <c r="C26" s="143"/>
      <c r="D26" s="125"/>
      <c r="E26" s="164" t="s">
        <v>19</v>
      </c>
      <c r="F26" s="137"/>
      <c r="G26" s="44">
        <v>1</v>
      </c>
      <c r="H26" s="44">
        <f>5+1</f>
        <v>6</v>
      </c>
      <c r="I26" s="44">
        <f t="shared" si="0"/>
        <v>6</v>
      </c>
      <c r="J26" s="44">
        <v>0</v>
      </c>
      <c r="K26" s="44">
        <f>4+1</f>
        <v>5</v>
      </c>
      <c r="L26" s="44">
        <v>1</v>
      </c>
      <c r="M26" s="44">
        <f t="shared" si="1"/>
        <v>6</v>
      </c>
      <c r="N26" s="44">
        <v>12</v>
      </c>
      <c r="O26" s="44">
        <f t="shared" si="6"/>
        <v>72</v>
      </c>
      <c r="P26" s="33"/>
      <c r="Q26" s="5">
        <v>0</v>
      </c>
      <c r="R26">
        <f t="shared" si="3"/>
        <v>0</v>
      </c>
      <c r="S26" s="100">
        <f t="shared" si="7"/>
        <v>0</v>
      </c>
      <c r="T26">
        <f t="shared" si="5"/>
        <v>0</v>
      </c>
    </row>
    <row r="27" spans="1:28" ht="19.5" customHeight="1" x14ac:dyDescent="0.25">
      <c r="A27" s="17" t="s">
        <v>41</v>
      </c>
      <c r="B27" s="160"/>
      <c r="C27" s="145"/>
      <c r="D27" s="127"/>
      <c r="E27" s="164" t="s">
        <v>2</v>
      </c>
      <c r="F27" s="137"/>
      <c r="G27" s="44">
        <v>4</v>
      </c>
      <c r="H27" s="44">
        <v>1</v>
      </c>
      <c r="I27" s="44">
        <f t="shared" si="0"/>
        <v>4</v>
      </c>
      <c r="J27" s="44">
        <v>0</v>
      </c>
      <c r="K27" s="44">
        <v>3</v>
      </c>
      <c r="L27" s="44">
        <v>1</v>
      </c>
      <c r="M27" s="44">
        <f t="shared" si="1"/>
        <v>4</v>
      </c>
      <c r="N27" s="44">
        <v>30</v>
      </c>
      <c r="O27" s="44">
        <f t="shared" si="6"/>
        <v>120</v>
      </c>
      <c r="P27" s="33"/>
      <c r="Q27" s="5">
        <v>40</v>
      </c>
      <c r="R27">
        <f t="shared" si="3"/>
        <v>1</v>
      </c>
      <c r="S27" s="100">
        <v>40</v>
      </c>
      <c r="T27">
        <f t="shared" si="5"/>
        <v>80</v>
      </c>
    </row>
    <row r="28" spans="1:28" ht="19.5" customHeight="1" x14ac:dyDescent="0.25">
      <c r="A28" s="17" t="s">
        <v>41</v>
      </c>
      <c r="B28" s="160"/>
      <c r="C28" s="163" t="s">
        <v>55</v>
      </c>
      <c r="D28" s="137"/>
      <c r="E28" s="164" t="s">
        <v>19</v>
      </c>
      <c r="F28" s="137"/>
      <c r="G28" s="44">
        <v>1</v>
      </c>
      <c r="H28" s="44">
        <v>1</v>
      </c>
      <c r="I28" s="44">
        <f t="shared" si="0"/>
        <v>1</v>
      </c>
      <c r="J28" s="44">
        <v>0</v>
      </c>
      <c r="K28" s="44">
        <v>1</v>
      </c>
      <c r="L28" s="44">
        <v>0</v>
      </c>
      <c r="M28" s="44">
        <f t="shared" si="1"/>
        <v>1</v>
      </c>
      <c r="N28" s="44">
        <v>12</v>
      </c>
      <c r="O28" s="44">
        <f t="shared" si="6"/>
        <v>12</v>
      </c>
      <c r="P28" s="33"/>
      <c r="Q28" s="5">
        <v>0</v>
      </c>
      <c r="R28">
        <f t="shared" si="3"/>
        <v>0</v>
      </c>
      <c r="S28" s="100">
        <f t="shared" si="7"/>
        <v>0</v>
      </c>
      <c r="T28">
        <f t="shared" si="5"/>
        <v>0</v>
      </c>
    </row>
    <row r="29" spans="1:28" ht="19.5" customHeight="1" thickBot="1" x14ac:dyDescent="0.3">
      <c r="A29" s="24" t="s">
        <v>41</v>
      </c>
      <c r="B29" s="155"/>
      <c r="C29" s="175" t="s">
        <v>56</v>
      </c>
      <c r="D29" s="139"/>
      <c r="E29" s="176" t="s">
        <v>6</v>
      </c>
      <c r="F29" s="139"/>
      <c r="G29" s="34">
        <v>1</v>
      </c>
      <c r="H29" s="34">
        <v>2</v>
      </c>
      <c r="I29" s="34">
        <f t="shared" si="0"/>
        <v>2</v>
      </c>
      <c r="J29" s="34">
        <v>0</v>
      </c>
      <c r="K29" s="34">
        <v>2</v>
      </c>
      <c r="L29" s="34">
        <v>0</v>
      </c>
      <c r="M29" s="34">
        <f t="shared" si="1"/>
        <v>2</v>
      </c>
      <c r="N29" s="34">
        <v>26</v>
      </c>
      <c r="O29" s="34">
        <f t="shared" si="6"/>
        <v>52</v>
      </c>
      <c r="P29" s="35"/>
      <c r="Q29" s="5">
        <v>12</v>
      </c>
      <c r="R29">
        <f t="shared" si="3"/>
        <v>1</v>
      </c>
      <c r="S29" s="100">
        <f t="shared" si="7"/>
        <v>24</v>
      </c>
      <c r="T29">
        <f t="shared" si="5"/>
        <v>28</v>
      </c>
    </row>
    <row r="30" spans="1:28" ht="19.5" customHeight="1" x14ac:dyDescent="0.25">
      <c r="A30" s="11" t="s">
        <v>41</v>
      </c>
      <c r="B30" s="177">
        <v>6</v>
      </c>
      <c r="C30" s="185" t="s">
        <v>57</v>
      </c>
      <c r="D30" s="130"/>
      <c r="E30" s="183" t="s">
        <v>12</v>
      </c>
      <c r="F30" s="130"/>
      <c r="G30" s="31">
        <v>1</v>
      </c>
      <c r="H30" s="31">
        <v>1</v>
      </c>
      <c r="I30" s="31">
        <f t="shared" si="0"/>
        <v>1</v>
      </c>
      <c r="J30" s="31">
        <v>0</v>
      </c>
      <c r="K30" s="31">
        <v>1</v>
      </c>
      <c r="L30" s="31">
        <v>0</v>
      </c>
      <c r="M30" s="31">
        <f t="shared" si="1"/>
        <v>1</v>
      </c>
      <c r="N30" s="31">
        <v>18</v>
      </c>
      <c r="O30" s="31">
        <f t="shared" si="6"/>
        <v>18</v>
      </c>
      <c r="P30" s="32"/>
      <c r="Q30" s="5">
        <v>0</v>
      </c>
      <c r="R30">
        <f t="shared" si="3"/>
        <v>0</v>
      </c>
      <c r="S30" s="100">
        <f t="shared" si="7"/>
        <v>0</v>
      </c>
      <c r="T30">
        <f t="shared" si="5"/>
        <v>0</v>
      </c>
    </row>
    <row r="31" spans="1:28" ht="19.5" customHeight="1" x14ac:dyDescent="0.25">
      <c r="A31" s="17" t="s">
        <v>41</v>
      </c>
      <c r="B31" s="160"/>
      <c r="C31" s="175" t="s">
        <v>58</v>
      </c>
      <c r="D31" s="139"/>
      <c r="E31" s="164" t="s">
        <v>2</v>
      </c>
      <c r="F31" s="137"/>
      <c r="G31" s="44">
        <v>4</v>
      </c>
      <c r="H31" s="44">
        <v>2</v>
      </c>
      <c r="I31" s="44">
        <f t="shared" si="0"/>
        <v>8</v>
      </c>
      <c r="J31" s="44">
        <v>0</v>
      </c>
      <c r="K31" s="44">
        <v>8</v>
      </c>
      <c r="L31" s="44">
        <v>0</v>
      </c>
      <c r="M31" s="44">
        <f t="shared" si="1"/>
        <v>8</v>
      </c>
      <c r="N31" s="44">
        <v>30</v>
      </c>
      <c r="O31" s="44">
        <f t="shared" si="6"/>
        <v>240</v>
      </c>
      <c r="P31" s="33"/>
      <c r="Q31" s="5">
        <v>40</v>
      </c>
      <c r="R31">
        <f t="shared" si="3"/>
        <v>1</v>
      </c>
      <c r="S31" s="100">
        <v>80</v>
      </c>
      <c r="T31">
        <f t="shared" si="5"/>
        <v>160</v>
      </c>
    </row>
    <row r="32" spans="1:28" ht="19.5" customHeight="1" x14ac:dyDescent="0.25">
      <c r="A32" s="17" t="s">
        <v>41</v>
      </c>
      <c r="B32" s="160"/>
      <c r="C32" s="145"/>
      <c r="D32" s="127"/>
      <c r="E32" s="164" t="s">
        <v>19</v>
      </c>
      <c r="F32" s="137"/>
      <c r="G32" s="44">
        <v>1</v>
      </c>
      <c r="H32" s="44">
        <v>1</v>
      </c>
      <c r="I32" s="44">
        <f t="shared" si="0"/>
        <v>1</v>
      </c>
      <c r="J32" s="44">
        <v>0</v>
      </c>
      <c r="K32" s="44">
        <v>1</v>
      </c>
      <c r="L32" s="44">
        <v>0</v>
      </c>
      <c r="M32" s="44">
        <f t="shared" si="1"/>
        <v>1</v>
      </c>
      <c r="N32" s="44">
        <v>12</v>
      </c>
      <c r="O32" s="44">
        <f t="shared" si="6"/>
        <v>12</v>
      </c>
      <c r="P32" s="33"/>
      <c r="Q32" s="5">
        <v>0</v>
      </c>
      <c r="R32">
        <f t="shared" si="3"/>
        <v>0</v>
      </c>
      <c r="S32" s="100">
        <f t="shared" si="7"/>
        <v>0</v>
      </c>
      <c r="T32">
        <f t="shared" si="5"/>
        <v>0</v>
      </c>
    </row>
    <row r="33" spans="1:21" ht="35.25" customHeight="1" x14ac:dyDescent="0.25">
      <c r="A33" s="17" t="s">
        <v>41</v>
      </c>
      <c r="B33" s="160"/>
      <c r="C33" s="175" t="s">
        <v>59</v>
      </c>
      <c r="D33" s="139"/>
      <c r="E33" s="164" t="s">
        <v>10</v>
      </c>
      <c r="F33" s="137"/>
      <c r="G33" s="44">
        <v>1</v>
      </c>
      <c r="H33" s="44">
        <f>1+2+17+27+2</f>
        <v>49</v>
      </c>
      <c r="I33" s="44">
        <f t="shared" si="0"/>
        <v>49</v>
      </c>
      <c r="J33" s="44">
        <v>0</v>
      </c>
      <c r="K33" s="44">
        <f>H33-L33</f>
        <v>43</v>
      </c>
      <c r="L33" s="44">
        <v>6</v>
      </c>
      <c r="M33" s="44">
        <f t="shared" si="1"/>
        <v>49</v>
      </c>
      <c r="N33" s="44">
        <v>40</v>
      </c>
      <c r="O33" s="44">
        <f t="shared" si="6"/>
        <v>1960</v>
      </c>
      <c r="P33" s="33" t="s">
        <v>60</v>
      </c>
      <c r="Q33" s="5">
        <v>0</v>
      </c>
      <c r="R33">
        <f t="shared" si="3"/>
        <v>0</v>
      </c>
      <c r="S33" s="100">
        <f t="shared" si="7"/>
        <v>0</v>
      </c>
      <c r="T33">
        <f t="shared" si="5"/>
        <v>0</v>
      </c>
    </row>
    <row r="34" spans="1:21" ht="19.5" customHeight="1" x14ac:dyDescent="0.25">
      <c r="A34" s="17" t="s">
        <v>41</v>
      </c>
      <c r="B34" s="160"/>
      <c r="C34" s="143"/>
      <c r="D34" s="125"/>
      <c r="E34" s="164" t="s">
        <v>2</v>
      </c>
      <c r="F34" s="137"/>
      <c r="G34" s="44">
        <v>4</v>
      </c>
      <c r="H34" s="44">
        <f>8+6+6+3+4+4</f>
        <v>31</v>
      </c>
      <c r="I34" s="44">
        <f t="shared" si="0"/>
        <v>124</v>
      </c>
      <c r="J34" s="44">
        <v>0</v>
      </c>
      <c r="K34" s="44">
        <f>14*4</f>
        <v>56</v>
      </c>
      <c r="L34" s="44">
        <f>17*4</f>
        <v>68</v>
      </c>
      <c r="M34" s="44">
        <f t="shared" si="1"/>
        <v>124</v>
      </c>
      <c r="N34" s="44">
        <v>30</v>
      </c>
      <c r="O34" s="44">
        <f t="shared" si="6"/>
        <v>3720</v>
      </c>
      <c r="P34" s="33"/>
      <c r="Q34" s="103">
        <v>40</v>
      </c>
      <c r="R34" s="101">
        <f t="shared" si="3"/>
        <v>1</v>
      </c>
      <c r="S34" s="102">
        <f>31*Q34</f>
        <v>1240</v>
      </c>
      <c r="T34" s="101">
        <f t="shared" si="5"/>
        <v>2480</v>
      </c>
      <c r="U34">
        <f>3720/120</f>
        <v>31</v>
      </c>
    </row>
    <row r="35" spans="1:21" ht="19.5" customHeight="1" x14ac:dyDescent="0.25">
      <c r="A35" s="17" t="s">
        <v>41</v>
      </c>
      <c r="B35" s="160"/>
      <c r="C35" s="143"/>
      <c r="D35" s="125"/>
      <c r="E35" s="164" t="s">
        <v>6</v>
      </c>
      <c r="F35" s="137"/>
      <c r="G35" s="44">
        <v>1</v>
      </c>
      <c r="H35" s="44">
        <v>23</v>
      </c>
      <c r="I35" s="44">
        <f t="shared" si="0"/>
        <v>23</v>
      </c>
      <c r="J35" s="44">
        <v>2</v>
      </c>
      <c r="K35" s="44">
        <f>H35-L35-J35</f>
        <v>0</v>
      </c>
      <c r="L35" s="44">
        <v>21</v>
      </c>
      <c r="M35" s="44">
        <f t="shared" si="1"/>
        <v>23</v>
      </c>
      <c r="N35" s="44">
        <v>26</v>
      </c>
      <c r="O35" s="44">
        <f t="shared" si="6"/>
        <v>598</v>
      </c>
      <c r="P35" s="33"/>
      <c r="Q35" s="5">
        <v>12</v>
      </c>
      <c r="R35">
        <f t="shared" si="3"/>
        <v>1</v>
      </c>
      <c r="S35" s="100">
        <f t="shared" si="7"/>
        <v>276</v>
      </c>
      <c r="T35">
        <f t="shared" si="5"/>
        <v>322</v>
      </c>
    </row>
    <row r="36" spans="1:21" ht="19.5" customHeight="1" x14ac:dyDescent="0.25">
      <c r="A36" s="17" t="s">
        <v>41</v>
      </c>
      <c r="B36" s="160"/>
      <c r="C36" s="145"/>
      <c r="D36" s="127"/>
      <c r="E36" s="164" t="s">
        <v>19</v>
      </c>
      <c r="F36" s="137"/>
      <c r="G36" s="44">
        <v>1</v>
      </c>
      <c r="H36" s="44">
        <f>8+12</f>
        <v>20</v>
      </c>
      <c r="I36" s="44">
        <f t="shared" si="0"/>
        <v>20</v>
      </c>
      <c r="J36" s="44">
        <v>0</v>
      </c>
      <c r="K36" s="44">
        <f t="shared" ref="K36:K37" si="8">H36-L36</f>
        <v>15</v>
      </c>
      <c r="L36" s="44">
        <f>1+4</f>
        <v>5</v>
      </c>
      <c r="M36" s="44">
        <f t="shared" si="1"/>
        <v>20</v>
      </c>
      <c r="N36" s="44">
        <v>12</v>
      </c>
      <c r="O36" s="44">
        <f t="shared" si="6"/>
        <v>240</v>
      </c>
      <c r="P36" s="33"/>
      <c r="Q36" s="5">
        <v>0</v>
      </c>
      <c r="R36">
        <f t="shared" si="3"/>
        <v>0</v>
      </c>
      <c r="S36" s="100">
        <f t="shared" si="7"/>
        <v>0</v>
      </c>
      <c r="T36">
        <f t="shared" si="5"/>
        <v>0</v>
      </c>
    </row>
    <row r="37" spans="1:21" ht="19.5" customHeight="1" x14ac:dyDescent="0.25">
      <c r="A37" s="17" t="s">
        <v>41</v>
      </c>
      <c r="B37" s="160"/>
      <c r="C37" s="163" t="s">
        <v>61</v>
      </c>
      <c r="D37" s="137"/>
      <c r="E37" s="164" t="s">
        <v>6</v>
      </c>
      <c r="F37" s="137"/>
      <c r="G37" s="44">
        <v>1</v>
      </c>
      <c r="H37" s="44">
        <f>4+2</f>
        <v>6</v>
      </c>
      <c r="I37" s="44">
        <f t="shared" si="0"/>
        <v>6</v>
      </c>
      <c r="J37" s="44">
        <v>0</v>
      </c>
      <c r="K37" s="44">
        <f t="shared" si="8"/>
        <v>0</v>
      </c>
      <c r="L37" s="44">
        <f>4+2</f>
        <v>6</v>
      </c>
      <c r="M37" s="44">
        <f t="shared" si="1"/>
        <v>6</v>
      </c>
      <c r="N37" s="44">
        <v>26</v>
      </c>
      <c r="O37" s="44">
        <f t="shared" si="6"/>
        <v>156</v>
      </c>
      <c r="P37" s="33"/>
      <c r="Q37" s="5">
        <v>12</v>
      </c>
      <c r="R37">
        <f t="shared" si="3"/>
        <v>1</v>
      </c>
      <c r="S37" s="100">
        <f t="shared" si="7"/>
        <v>72</v>
      </c>
      <c r="T37">
        <f t="shared" si="5"/>
        <v>84</v>
      </c>
    </row>
    <row r="38" spans="1:21" ht="19.5" customHeight="1" x14ac:dyDescent="0.25">
      <c r="A38" s="17" t="s">
        <v>41</v>
      </c>
      <c r="B38" s="160"/>
      <c r="C38" s="175" t="s">
        <v>53</v>
      </c>
      <c r="D38" s="139"/>
      <c r="E38" s="164" t="s">
        <v>6</v>
      </c>
      <c r="F38" s="137"/>
      <c r="G38" s="44">
        <v>1</v>
      </c>
      <c r="H38" s="44">
        <f>30+14</f>
        <v>44</v>
      </c>
      <c r="I38" s="44">
        <f t="shared" si="0"/>
        <v>44</v>
      </c>
      <c r="J38" s="44">
        <v>4</v>
      </c>
      <c r="K38" s="44">
        <f t="shared" ref="K38:K39" si="9">22+10</f>
        <v>32</v>
      </c>
      <c r="L38" s="44">
        <v>8</v>
      </c>
      <c r="M38" s="44">
        <f t="shared" si="1"/>
        <v>44</v>
      </c>
      <c r="N38" s="44">
        <v>26</v>
      </c>
      <c r="O38" s="44">
        <f t="shared" si="6"/>
        <v>1144</v>
      </c>
      <c r="P38" s="33"/>
      <c r="Q38" s="5">
        <v>12</v>
      </c>
      <c r="R38">
        <f t="shared" si="3"/>
        <v>1</v>
      </c>
      <c r="S38" s="100">
        <f t="shared" si="7"/>
        <v>528</v>
      </c>
      <c r="T38">
        <f t="shared" si="5"/>
        <v>616</v>
      </c>
    </row>
    <row r="39" spans="1:21" ht="19.5" customHeight="1" x14ac:dyDescent="0.25">
      <c r="A39" s="17" t="s">
        <v>41</v>
      </c>
      <c r="B39" s="160"/>
      <c r="C39" s="145"/>
      <c r="D39" s="127"/>
      <c r="E39" s="164" t="s">
        <v>43</v>
      </c>
      <c r="F39" s="137"/>
      <c r="G39" s="44">
        <v>1</v>
      </c>
      <c r="H39" s="44">
        <v>4</v>
      </c>
      <c r="I39" s="44">
        <f t="shared" si="0"/>
        <v>4</v>
      </c>
      <c r="J39" s="44">
        <v>0</v>
      </c>
      <c r="K39" s="44">
        <f t="shared" si="9"/>
        <v>32</v>
      </c>
      <c r="L39" s="44">
        <v>4</v>
      </c>
      <c r="M39" s="44">
        <f t="shared" si="1"/>
        <v>36</v>
      </c>
      <c r="N39" s="44">
        <v>6</v>
      </c>
      <c r="O39" s="44">
        <f t="shared" si="6"/>
        <v>24</v>
      </c>
      <c r="P39" s="33"/>
      <c r="Q39" s="5">
        <v>0</v>
      </c>
      <c r="R39">
        <f t="shared" si="3"/>
        <v>0</v>
      </c>
      <c r="S39" s="100">
        <f t="shared" si="7"/>
        <v>0</v>
      </c>
      <c r="T39">
        <f t="shared" si="5"/>
        <v>0</v>
      </c>
    </row>
    <row r="40" spans="1:21" ht="19.5" customHeight="1" x14ac:dyDescent="0.25">
      <c r="A40" s="17" t="s">
        <v>41</v>
      </c>
      <c r="B40" s="160"/>
      <c r="C40" s="175" t="s">
        <v>62</v>
      </c>
      <c r="D40" s="139"/>
      <c r="E40" s="164" t="s">
        <v>6</v>
      </c>
      <c r="F40" s="137"/>
      <c r="G40" s="44">
        <v>1</v>
      </c>
      <c r="H40" s="44">
        <f>2+3+1</f>
        <v>6</v>
      </c>
      <c r="I40" s="44">
        <f t="shared" si="0"/>
        <v>6</v>
      </c>
      <c r="J40" s="44">
        <v>1</v>
      </c>
      <c r="K40" s="44">
        <v>5</v>
      </c>
      <c r="L40" s="44">
        <v>0</v>
      </c>
      <c r="M40" s="44">
        <f t="shared" si="1"/>
        <v>6</v>
      </c>
      <c r="N40" s="44">
        <v>26</v>
      </c>
      <c r="O40" s="44">
        <f t="shared" si="6"/>
        <v>156</v>
      </c>
      <c r="P40" s="33"/>
      <c r="Q40" s="5">
        <v>12</v>
      </c>
      <c r="R40">
        <f t="shared" si="3"/>
        <v>1</v>
      </c>
      <c r="S40" s="100">
        <f t="shared" si="7"/>
        <v>72</v>
      </c>
      <c r="T40">
        <f t="shared" si="5"/>
        <v>84</v>
      </c>
    </row>
    <row r="41" spans="1:21" ht="19.5" customHeight="1" x14ac:dyDescent="0.25">
      <c r="A41" s="17" t="s">
        <v>41</v>
      </c>
      <c r="B41" s="160"/>
      <c r="C41" s="143"/>
      <c r="D41" s="125"/>
      <c r="E41" s="164" t="s">
        <v>19</v>
      </c>
      <c r="F41" s="137"/>
      <c r="G41" s="44">
        <v>1</v>
      </c>
      <c r="H41" s="44">
        <f>3+4+1</f>
        <v>8</v>
      </c>
      <c r="I41" s="44">
        <f t="shared" si="0"/>
        <v>8</v>
      </c>
      <c r="J41" s="44">
        <v>0</v>
      </c>
      <c r="K41" s="44">
        <f>3+4+1</f>
        <v>8</v>
      </c>
      <c r="L41" s="44">
        <v>0</v>
      </c>
      <c r="M41" s="44">
        <f t="shared" si="1"/>
        <v>8</v>
      </c>
      <c r="N41" s="44">
        <v>12</v>
      </c>
      <c r="O41" s="44">
        <f t="shared" si="6"/>
        <v>96</v>
      </c>
      <c r="P41" s="33"/>
      <c r="Q41" s="5">
        <v>0</v>
      </c>
      <c r="R41">
        <f t="shared" si="3"/>
        <v>0</v>
      </c>
      <c r="S41" s="100">
        <f t="shared" si="7"/>
        <v>0</v>
      </c>
      <c r="T41">
        <f t="shared" si="5"/>
        <v>0</v>
      </c>
    </row>
    <row r="42" spans="1:21" ht="19.5" customHeight="1" x14ac:dyDescent="0.25">
      <c r="A42" s="17" t="s">
        <v>41</v>
      </c>
      <c r="B42" s="160"/>
      <c r="C42" s="145"/>
      <c r="D42" s="127"/>
      <c r="E42" s="164" t="s">
        <v>2</v>
      </c>
      <c r="F42" s="137"/>
      <c r="G42" s="44">
        <v>4</v>
      </c>
      <c r="H42" s="44">
        <v>1</v>
      </c>
      <c r="I42" s="44">
        <f t="shared" si="0"/>
        <v>4</v>
      </c>
      <c r="J42" s="44">
        <v>0</v>
      </c>
      <c r="K42" s="44">
        <v>0</v>
      </c>
      <c r="L42" s="44">
        <v>4</v>
      </c>
      <c r="M42" s="44">
        <f t="shared" si="1"/>
        <v>4</v>
      </c>
      <c r="N42" s="44">
        <v>30</v>
      </c>
      <c r="O42" s="44">
        <f t="shared" si="6"/>
        <v>120</v>
      </c>
      <c r="P42" s="33"/>
      <c r="Q42" s="5">
        <v>40</v>
      </c>
      <c r="R42">
        <f t="shared" si="3"/>
        <v>1</v>
      </c>
      <c r="S42" s="100">
        <v>40</v>
      </c>
      <c r="T42">
        <f t="shared" si="5"/>
        <v>80</v>
      </c>
    </row>
    <row r="43" spans="1:21" ht="27" customHeight="1" thickBot="1" x14ac:dyDescent="0.3">
      <c r="A43" s="24" t="s">
        <v>41</v>
      </c>
      <c r="B43" s="155"/>
      <c r="C43" s="175" t="s">
        <v>57</v>
      </c>
      <c r="D43" s="139"/>
      <c r="E43" s="176" t="s">
        <v>6</v>
      </c>
      <c r="F43" s="139"/>
      <c r="G43" s="34">
        <v>1</v>
      </c>
      <c r="H43" s="34">
        <v>2</v>
      </c>
      <c r="I43" s="34">
        <f t="shared" si="0"/>
        <v>2</v>
      </c>
      <c r="J43" s="34">
        <v>0</v>
      </c>
      <c r="K43" s="34">
        <v>2</v>
      </c>
      <c r="L43" s="34">
        <v>0</v>
      </c>
      <c r="M43" s="34">
        <f t="shared" si="1"/>
        <v>2</v>
      </c>
      <c r="N43" s="34">
        <v>26</v>
      </c>
      <c r="O43" s="34">
        <f t="shared" si="6"/>
        <v>52</v>
      </c>
      <c r="P43" s="35" t="s">
        <v>63</v>
      </c>
      <c r="Q43" s="5">
        <v>12</v>
      </c>
      <c r="R43">
        <f t="shared" si="3"/>
        <v>1</v>
      </c>
      <c r="S43" s="100">
        <f t="shared" si="7"/>
        <v>24</v>
      </c>
      <c r="T43">
        <f t="shared" si="5"/>
        <v>28</v>
      </c>
    </row>
    <row r="44" spans="1:21" ht="19.5" customHeight="1" x14ac:dyDescent="0.25">
      <c r="A44" s="11" t="s">
        <v>41</v>
      </c>
      <c r="B44" s="177">
        <v>5</v>
      </c>
      <c r="C44" s="185" t="s">
        <v>64</v>
      </c>
      <c r="D44" s="130"/>
      <c r="E44" s="183" t="s">
        <v>12</v>
      </c>
      <c r="F44" s="130"/>
      <c r="G44" s="31">
        <v>1</v>
      </c>
      <c r="H44" s="31">
        <v>1</v>
      </c>
      <c r="I44" s="31">
        <f t="shared" si="0"/>
        <v>1</v>
      </c>
      <c r="J44" s="31">
        <v>0</v>
      </c>
      <c r="K44" s="31">
        <v>1</v>
      </c>
      <c r="L44" s="31">
        <v>0</v>
      </c>
      <c r="M44" s="31">
        <f t="shared" si="1"/>
        <v>1</v>
      </c>
      <c r="N44" s="31">
        <v>18</v>
      </c>
      <c r="O44" s="31">
        <f t="shared" si="6"/>
        <v>18</v>
      </c>
      <c r="P44" s="32"/>
      <c r="Q44" s="5">
        <v>0</v>
      </c>
      <c r="R44">
        <f t="shared" si="3"/>
        <v>0</v>
      </c>
      <c r="S44" s="100">
        <f t="shared" si="7"/>
        <v>0</v>
      </c>
      <c r="T44">
        <f t="shared" si="5"/>
        <v>0</v>
      </c>
    </row>
    <row r="45" spans="1:21" ht="19.5" customHeight="1" x14ac:dyDescent="0.25">
      <c r="A45" s="17" t="s">
        <v>41</v>
      </c>
      <c r="B45" s="160"/>
      <c r="C45" s="175" t="s">
        <v>65</v>
      </c>
      <c r="D45" s="139"/>
      <c r="E45" s="164" t="s">
        <v>2</v>
      </c>
      <c r="F45" s="137"/>
      <c r="G45" s="44">
        <v>4</v>
      </c>
      <c r="H45" s="44">
        <f>6+3+7+4+10+14+11+11+16+17+4+20+5+5</f>
        <v>133</v>
      </c>
      <c r="I45" s="44">
        <f t="shared" si="0"/>
        <v>532</v>
      </c>
      <c r="J45" s="44">
        <v>0</v>
      </c>
      <c r="K45" s="44">
        <f>(H45*G45)-L45-J45</f>
        <v>357</v>
      </c>
      <c r="L45" s="44">
        <f>6+6+8+1+10+20+18+14+13+34+5+24+4+12</f>
        <v>175</v>
      </c>
      <c r="M45" s="44">
        <f t="shared" si="1"/>
        <v>532</v>
      </c>
      <c r="N45" s="44">
        <v>30</v>
      </c>
      <c r="O45" s="44">
        <f t="shared" si="6"/>
        <v>15960</v>
      </c>
      <c r="P45" s="33"/>
      <c r="Q45" s="5">
        <v>40</v>
      </c>
      <c r="R45">
        <f t="shared" si="3"/>
        <v>1</v>
      </c>
      <c r="S45" s="100">
        <f>133*Q45</f>
        <v>5320</v>
      </c>
      <c r="T45">
        <f t="shared" si="5"/>
        <v>10640</v>
      </c>
    </row>
    <row r="46" spans="1:21" ht="19.5" customHeight="1" x14ac:dyDescent="0.25">
      <c r="A46" s="17" t="s">
        <v>41</v>
      </c>
      <c r="B46" s="160"/>
      <c r="C46" s="143"/>
      <c r="D46" s="125"/>
      <c r="E46" s="164" t="s">
        <v>19</v>
      </c>
      <c r="F46" s="137"/>
      <c r="G46" s="44">
        <v>1</v>
      </c>
      <c r="H46" s="44">
        <v>1</v>
      </c>
      <c r="I46" s="44">
        <f t="shared" si="0"/>
        <v>1</v>
      </c>
      <c r="J46" s="44">
        <v>0</v>
      </c>
      <c r="K46" s="44">
        <v>1</v>
      </c>
      <c r="L46" s="44">
        <v>0</v>
      </c>
      <c r="M46" s="44">
        <f t="shared" si="1"/>
        <v>1</v>
      </c>
      <c r="N46" s="44">
        <v>12</v>
      </c>
      <c r="O46" s="44">
        <f t="shared" si="6"/>
        <v>12</v>
      </c>
      <c r="P46" s="33"/>
      <c r="Q46" s="5">
        <v>0</v>
      </c>
      <c r="R46">
        <f t="shared" si="3"/>
        <v>0</v>
      </c>
      <c r="S46" s="100">
        <f t="shared" si="7"/>
        <v>0</v>
      </c>
      <c r="T46">
        <f t="shared" si="5"/>
        <v>0</v>
      </c>
    </row>
    <row r="47" spans="1:21" ht="19.5" customHeight="1" x14ac:dyDescent="0.25">
      <c r="A47" s="17" t="s">
        <v>41</v>
      </c>
      <c r="B47" s="160"/>
      <c r="C47" s="145"/>
      <c r="D47" s="127"/>
      <c r="E47" s="164" t="s">
        <v>10</v>
      </c>
      <c r="F47" s="137"/>
      <c r="G47" s="44">
        <v>1</v>
      </c>
      <c r="H47" s="44">
        <f>15+2+4+4</f>
        <v>25</v>
      </c>
      <c r="I47" s="44">
        <f t="shared" si="0"/>
        <v>25</v>
      </c>
      <c r="J47" s="44">
        <v>0</v>
      </c>
      <c r="K47" s="44">
        <f>I47-L47-J47</f>
        <v>17</v>
      </c>
      <c r="L47" s="44">
        <f>1+4+2+1</f>
        <v>8</v>
      </c>
      <c r="M47" s="44">
        <f t="shared" si="1"/>
        <v>25</v>
      </c>
      <c r="N47" s="44">
        <v>40</v>
      </c>
      <c r="O47" s="44">
        <f t="shared" si="6"/>
        <v>1000</v>
      </c>
      <c r="P47" s="33"/>
      <c r="Q47" s="5">
        <v>0</v>
      </c>
      <c r="R47">
        <f t="shared" si="3"/>
        <v>0</v>
      </c>
      <c r="S47" s="100">
        <f t="shared" si="7"/>
        <v>0</v>
      </c>
      <c r="T47">
        <f t="shared" si="5"/>
        <v>0</v>
      </c>
    </row>
    <row r="48" spans="1:21" ht="19.5" customHeight="1" x14ac:dyDescent="0.25">
      <c r="A48" s="17" t="s">
        <v>41</v>
      </c>
      <c r="B48" s="160"/>
      <c r="C48" s="163" t="s">
        <v>47</v>
      </c>
      <c r="D48" s="137"/>
      <c r="E48" s="164" t="s">
        <v>6</v>
      </c>
      <c r="F48" s="137"/>
      <c r="G48" s="44">
        <v>1</v>
      </c>
      <c r="H48" s="44">
        <f>3+29+15+1</f>
        <v>48</v>
      </c>
      <c r="I48" s="44">
        <f t="shared" si="0"/>
        <v>48</v>
      </c>
      <c r="J48" s="44">
        <f>1+1</f>
        <v>2</v>
      </c>
      <c r="K48" s="44">
        <v>14</v>
      </c>
      <c r="L48" s="44">
        <f>28+3+1</f>
        <v>32</v>
      </c>
      <c r="M48" s="44">
        <f t="shared" si="1"/>
        <v>48</v>
      </c>
      <c r="N48" s="44">
        <v>26</v>
      </c>
      <c r="O48" s="44">
        <f t="shared" si="6"/>
        <v>1248</v>
      </c>
      <c r="P48" s="33"/>
      <c r="Q48" s="5">
        <v>12</v>
      </c>
      <c r="R48">
        <f t="shared" si="3"/>
        <v>1</v>
      </c>
      <c r="S48" s="100">
        <f t="shared" si="7"/>
        <v>576</v>
      </c>
      <c r="T48">
        <f t="shared" si="5"/>
        <v>672</v>
      </c>
    </row>
    <row r="49" spans="1:20" ht="19.5" customHeight="1" x14ac:dyDescent="0.25">
      <c r="A49" s="17" t="s">
        <v>41</v>
      </c>
      <c r="B49" s="160"/>
      <c r="C49" s="175" t="s">
        <v>42</v>
      </c>
      <c r="D49" s="139"/>
      <c r="E49" s="164" t="s">
        <v>6</v>
      </c>
      <c r="F49" s="137"/>
      <c r="G49" s="44">
        <v>1</v>
      </c>
      <c r="H49" s="44">
        <f>32+2</f>
        <v>34</v>
      </c>
      <c r="I49" s="44">
        <f t="shared" si="0"/>
        <v>34</v>
      </c>
      <c r="J49" s="44">
        <v>0</v>
      </c>
      <c r="K49" s="44">
        <v>31</v>
      </c>
      <c r="L49" s="44">
        <v>0</v>
      </c>
      <c r="M49" s="44">
        <f t="shared" si="1"/>
        <v>31</v>
      </c>
      <c r="N49" s="44">
        <v>26</v>
      </c>
      <c r="O49" s="44">
        <f t="shared" si="6"/>
        <v>884</v>
      </c>
      <c r="P49" s="33"/>
      <c r="Q49" s="5">
        <v>12</v>
      </c>
      <c r="R49">
        <f t="shared" si="3"/>
        <v>1</v>
      </c>
      <c r="S49" s="100">
        <f t="shared" si="7"/>
        <v>408</v>
      </c>
      <c r="T49">
        <f t="shared" si="5"/>
        <v>476</v>
      </c>
    </row>
    <row r="50" spans="1:20" ht="19.5" customHeight="1" x14ac:dyDescent="0.25">
      <c r="A50" s="17" t="s">
        <v>41</v>
      </c>
      <c r="B50" s="160"/>
      <c r="C50" s="145"/>
      <c r="D50" s="127"/>
      <c r="E50" s="164" t="s">
        <v>43</v>
      </c>
      <c r="F50" s="137"/>
      <c r="G50" s="44">
        <v>1</v>
      </c>
      <c r="H50" s="44">
        <v>4</v>
      </c>
      <c r="I50" s="44">
        <f t="shared" si="0"/>
        <v>4</v>
      </c>
      <c r="J50" s="44">
        <v>0</v>
      </c>
      <c r="K50" s="44">
        <v>0</v>
      </c>
      <c r="L50" s="44">
        <v>4</v>
      </c>
      <c r="M50" s="44">
        <f t="shared" si="1"/>
        <v>4</v>
      </c>
      <c r="N50" s="44">
        <v>6</v>
      </c>
      <c r="O50" s="44">
        <f t="shared" si="6"/>
        <v>24</v>
      </c>
      <c r="P50" s="33"/>
      <c r="Q50" s="5">
        <v>0</v>
      </c>
      <c r="R50">
        <f t="shared" si="3"/>
        <v>0</v>
      </c>
      <c r="S50" s="100">
        <f t="shared" si="7"/>
        <v>0</v>
      </c>
      <c r="T50">
        <f t="shared" si="5"/>
        <v>0</v>
      </c>
    </row>
    <row r="51" spans="1:20" ht="19.5" customHeight="1" x14ac:dyDescent="0.25">
      <c r="A51" s="17" t="s">
        <v>41</v>
      </c>
      <c r="B51" s="160"/>
      <c r="C51" s="175" t="s">
        <v>66</v>
      </c>
      <c r="D51" s="139"/>
      <c r="E51" s="164" t="s">
        <v>19</v>
      </c>
      <c r="F51" s="137"/>
      <c r="G51" s="44">
        <v>1</v>
      </c>
      <c r="H51" s="44">
        <f>8+8+1</f>
        <v>17</v>
      </c>
      <c r="I51" s="44">
        <f t="shared" si="0"/>
        <v>17</v>
      </c>
      <c r="J51" s="44">
        <v>0</v>
      </c>
      <c r="K51" s="44">
        <f>5+8+1</f>
        <v>14</v>
      </c>
      <c r="L51" s="44">
        <f>3</f>
        <v>3</v>
      </c>
      <c r="M51" s="44">
        <f t="shared" si="1"/>
        <v>17</v>
      </c>
      <c r="N51" s="44">
        <v>12</v>
      </c>
      <c r="O51" s="44">
        <f t="shared" si="6"/>
        <v>204</v>
      </c>
      <c r="P51" s="33"/>
      <c r="Q51" s="5">
        <v>0</v>
      </c>
      <c r="R51">
        <f t="shared" si="3"/>
        <v>0</v>
      </c>
      <c r="S51" s="100">
        <f t="shared" si="7"/>
        <v>0</v>
      </c>
      <c r="T51">
        <f t="shared" si="5"/>
        <v>0</v>
      </c>
    </row>
    <row r="52" spans="1:20" ht="15.75" customHeight="1" x14ac:dyDescent="0.25">
      <c r="A52" s="17" t="s">
        <v>41</v>
      </c>
      <c r="B52" s="160"/>
      <c r="C52" s="145"/>
      <c r="D52" s="127"/>
      <c r="E52" s="164" t="s">
        <v>29</v>
      </c>
      <c r="F52" s="137"/>
      <c r="G52" s="44">
        <v>1</v>
      </c>
      <c r="H52" s="44">
        <v>1</v>
      </c>
      <c r="I52" s="44">
        <f t="shared" si="0"/>
        <v>1</v>
      </c>
      <c r="J52" s="44">
        <v>0</v>
      </c>
      <c r="K52" s="44">
        <v>1</v>
      </c>
      <c r="L52" s="44">
        <v>0</v>
      </c>
      <c r="M52" s="44">
        <f t="shared" si="1"/>
        <v>1</v>
      </c>
      <c r="N52" s="44">
        <v>26</v>
      </c>
      <c r="O52" s="44">
        <f t="shared" si="6"/>
        <v>26</v>
      </c>
      <c r="P52" s="33"/>
      <c r="Q52" s="5">
        <v>12</v>
      </c>
      <c r="R52">
        <f t="shared" si="3"/>
        <v>1</v>
      </c>
      <c r="S52" s="100">
        <f t="shared" si="7"/>
        <v>12</v>
      </c>
      <c r="T52">
        <f t="shared" si="5"/>
        <v>14</v>
      </c>
    </row>
    <row r="53" spans="1:20" ht="15.75" customHeight="1" thickBot="1" x14ac:dyDescent="0.3">
      <c r="A53" s="24" t="s">
        <v>41</v>
      </c>
      <c r="B53" s="160"/>
      <c r="C53" s="175" t="s">
        <v>55</v>
      </c>
      <c r="D53" s="139"/>
      <c r="E53" s="176" t="s">
        <v>19</v>
      </c>
      <c r="F53" s="139"/>
      <c r="G53" s="34">
        <v>1</v>
      </c>
      <c r="H53" s="34">
        <v>1</v>
      </c>
      <c r="I53" s="34">
        <f t="shared" si="0"/>
        <v>1</v>
      </c>
      <c r="J53" s="34">
        <v>0</v>
      </c>
      <c r="K53" s="34">
        <v>1</v>
      </c>
      <c r="L53" s="34">
        <v>0</v>
      </c>
      <c r="M53" s="34">
        <f t="shared" si="1"/>
        <v>1</v>
      </c>
      <c r="N53" s="34">
        <v>12</v>
      </c>
      <c r="O53" s="34">
        <f t="shared" si="6"/>
        <v>12</v>
      </c>
      <c r="P53" s="35"/>
      <c r="Q53" s="5">
        <v>0</v>
      </c>
      <c r="R53">
        <f t="shared" si="3"/>
        <v>0</v>
      </c>
      <c r="S53" s="100">
        <f t="shared" si="7"/>
        <v>0</v>
      </c>
      <c r="T53">
        <f t="shared" si="5"/>
        <v>0</v>
      </c>
    </row>
    <row r="54" spans="1:20" ht="15.75" customHeight="1" x14ac:dyDescent="0.25">
      <c r="A54" s="11" t="s">
        <v>41</v>
      </c>
      <c r="B54" s="177">
        <v>4</v>
      </c>
      <c r="C54" s="185" t="s">
        <v>67</v>
      </c>
      <c r="D54" s="130"/>
      <c r="E54" s="183" t="s">
        <v>6</v>
      </c>
      <c r="F54" s="130"/>
      <c r="G54" s="31">
        <v>1</v>
      </c>
      <c r="H54" s="31">
        <f>12+16</f>
        <v>28</v>
      </c>
      <c r="I54" s="31">
        <f t="shared" si="0"/>
        <v>28</v>
      </c>
      <c r="J54" s="31">
        <v>26</v>
      </c>
      <c r="K54" s="31">
        <f t="shared" ref="K54:K61" si="10">I54-J54-L54</f>
        <v>0</v>
      </c>
      <c r="L54" s="31">
        <f>1+1</f>
        <v>2</v>
      </c>
      <c r="M54" s="31">
        <f t="shared" si="1"/>
        <v>28</v>
      </c>
      <c r="N54" s="31">
        <v>26</v>
      </c>
      <c r="O54" s="31">
        <f t="shared" si="6"/>
        <v>728</v>
      </c>
      <c r="P54" s="32"/>
      <c r="Q54" s="5">
        <v>12</v>
      </c>
      <c r="R54">
        <f t="shared" si="3"/>
        <v>1</v>
      </c>
      <c r="S54" s="100">
        <f t="shared" si="7"/>
        <v>336</v>
      </c>
      <c r="T54">
        <f t="shared" si="5"/>
        <v>392</v>
      </c>
    </row>
    <row r="55" spans="1:20" ht="15.75" customHeight="1" x14ac:dyDescent="0.25">
      <c r="A55" s="17" t="s">
        <v>41</v>
      </c>
      <c r="B55" s="160"/>
      <c r="C55" s="175" t="s">
        <v>66</v>
      </c>
      <c r="D55" s="139"/>
      <c r="E55" s="164" t="s">
        <v>19</v>
      </c>
      <c r="F55" s="137"/>
      <c r="G55" s="44">
        <v>1</v>
      </c>
      <c r="H55" s="44">
        <f>8+8+1</f>
        <v>17</v>
      </c>
      <c r="I55" s="44">
        <f t="shared" si="0"/>
        <v>17</v>
      </c>
      <c r="J55" s="44">
        <f>8+8+1</f>
        <v>17</v>
      </c>
      <c r="K55" s="44">
        <f t="shared" si="10"/>
        <v>0</v>
      </c>
      <c r="L55" s="44">
        <v>0</v>
      </c>
      <c r="M55" s="44">
        <f t="shared" si="1"/>
        <v>17</v>
      </c>
      <c r="N55" s="44">
        <v>12</v>
      </c>
      <c r="O55" s="44">
        <f t="shared" si="6"/>
        <v>204</v>
      </c>
      <c r="P55" s="33"/>
      <c r="Q55" s="5">
        <v>0</v>
      </c>
      <c r="R55">
        <f t="shared" si="3"/>
        <v>0</v>
      </c>
      <c r="S55" s="100">
        <f t="shared" si="7"/>
        <v>0</v>
      </c>
      <c r="T55">
        <f t="shared" si="5"/>
        <v>0</v>
      </c>
    </row>
    <row r="56" spans="1:20" ht="15.75" customHeight="1" x14ac:dyDescent="0.25">
      <c r="A56" s="17" t="s">
        <v>41</v>
      </c>
      <c r="B56" s="160"/>
      <c r="C56" s="145"/>
      <c r="D56" s="127"/>
      <c r="E56" s="164" t="s">
        <v>6</v>
      </c>
      <c r="F56" s="137"/>
      <c r="G56" s="44">
        <v>1</v>
      </c>
      <c r="H56" s="44">
        <v>1</v>
      </c>
      <c r="I56" s="44">
        <f t="shared" si="0"/>
        <v>1</v>
      </c>
      <c r="J56" s="44">
        <v>0</v>
      </c>
      <c r="K56" s="44">
        <f t="shared" si="10"/>
        <v>1</v>
      </c>
      <c r="L56" s="44">
        <v>0</v>
      </c>
      <c r="M56" s="44">
        <f t="shared" si="1"/>
        <v>1</v>
      </c>
      <c r="N56" s="44">
        <v>26</v>
      </c>
      <c r="O56" s="44">
        <f t="shared" si="6"/>
        <v>26</v>
      </c>
      <c r="P56" s="33"/>
      <c r="Q56" s="5">
        <v>12</v>
      </c>
      <c r="R56">
        <f t="shared" si="3"/>
        <v>1</v>
      </c>
      <c r="S56" s="100">
        <f t="shared" si="7"/>
        <v>12</v>
      </c>
      <c r="T56">
        <f t="shared" si="5"/>
        <v>14</v>
      </c>
    </row>
    <row r="57" spans="1:20" ht="15.75" customHeight="1" x14ac:dyDescent="0.25">
      <c r="A57" s="17" t="s">
        <v>41</v>
      </c>
      <c r="B57" s="160"/>
      <c r="C57" s="163" t="s">
        <v>58</v>
      </c>
      <c r="D57" s="137"/>
      <c r="E57" s="164" t="s">
        <v>6</v>
      </c>
      <c r="F57" s="137"/>
      <c r="G57" s="44">
        <v>1</v>
      </c>
      <c r="H57" s="44">
        <v>1</v>
      </c>
      <c r="I57" s="44">
        <f t="shared" si="0"/>
        <v>1</v>
      </c>
      <c r="J57" s="44">
        <v>1</v>
      </c>
      <c r="K57" s="44">
        <f t="shared" si="10"/>
        <v>0</v>
      </c>
      <c r="L57" s="44">
        <v>0</v>
      </c>
      <c r="M57" s="44">
        <f t="shared" si="1"/>
        <v>1</v>
      </c>
      <c r="N57" s="44">
        <v>26</v>
      </c>
      <c r="O57" s="44">
        <f t="shared" si="6"/>
        <v>26</v>
      </c>
      <c r="P57" s="33"/>
      <c r="Q57" s="5">
        <v>12</v>
      </c>
      <c r="R57">
        <f t="shared" si="3"/>
        <v>1</v>
      </c>
      <c r="S57" s="100">
        <f t="shared" si="7"/>
        <v>12</v>
      </c>
      <c r="T57">
        <f t="shared" si="5"/>
        <v>14</v>
      </c>
    </row>
    <row r="58" spans="1:20" ht="15.75" customHeight="1" x14ac:dyDescent="0.25">
      <c r="A58" s="17" t="s">
        <v>41</v>
      </c>
      <c r="B58" s="160"/>
      <c r="C58" s="175" t="s">
        <v>65</v>
      </c>
      <c r="D58" s="139"/>
      <c r="E58" s="164" t="s">
        <v>10</v>
      </c>
      <c r="F58" s="137"/>
      <c r="G58" s="44">
        <v>1</v>
      </c>
      <c r="H58" s="44">
        <f>4+15+20+28+1+23</f>
        <v>91</v>
      </c>
      <c r="I58" s="44">
        <f t="shared" si="0"/>
        <v>91</v>
      </c>
      <c r="J58" s="44">
        <v>2</v>
      </c>
      <c r="K58" s="44">
        <f t="shared" si="10"/>
        <v>89</v>
      </c>
      <c r="L58" s="44">
        <v>0</v>
      </c>
      <c r="M58" s="44">
        <f t="shared" si="1"/>
        <v>91</v>
      </c>
      <c r="N58" s="44">
        <v>40</v>
      </c>
      <c r="O58" s="44">
        <f t="shared" si="6"/>
        <v>3640</v>
      </c>
      <c r="P58" s="33" t="s">
        <v>68</v>
      </c>
      <c r="Q58" s="5">
        <v>0</v>
      </c>
      <c r="R58">
        <f t="shared" si="3"/>
        <v>0</v>
      </c>
      <c r="S58" s="100">
        <f t="shared" si="7"/>
        <v>0</v>
      </c>
      <c r="T58">
        <f t="shared" si="5"/>
        <v>0</v>
      </c>
    </row>
    <row r="59" spans="1:20" ht="25.5" customHeight="1" x14ac:dyDescent="0.25">
      <c r="A59" s="17" t="s">
        <v>41</v>
      </c>
      <c r="B59" s="160"/>
      <c r="C59" s="143"/>
      <c r="D59" s="125"/>
      <c r="E59" s="164" t="s">
        <v>2</v>
      </c>
      <c r="F59" s="137"/>
      <c r="G59" s="44">
        <v>4</v>
      </c>
      <c r="H59" s="44">
        <f>1+8+36+4+6+4</f>
        <v>59</v>
      </c>
      <c r="I59" s="44">
        <f t="shared" si="0"/>
        <v>236</v>
      </c>
      <c r="J59" s="44">
        <f>4+2</f>
        <v>6</v>
      </c>
      <c r="K59" s="44">
        <f t="shared" si="10"/>
        <v>129</v>
      </c>
      <c r="L59" s="44">
        <f>3+80+9+9</f>
        <v>101</v>
      </c>
      <c r="M59" s="44">
        <f t="shared" si="1"/>
        <v>236</v>
      </c>
      <c r="N59" s="44">
        <v>30</v>
      </c>
      <c r="O59" s="44">
        <f t="shared" si="6"/>
        <v>7080</v>
      </c>
      <c r="P59" s="33" t="s">
        <v>69</v>
      </c>
      <c r="Q59" s="103">
        <v>40</v>
      </c>
      <c r="R59" s="101">
        <f t="shared" si="3"/>
        <v>1</v>
      </c>
      <c r="S59" s="102">
        <f>7080/120*40</f>
        <v>2360</v>
      </c>
      <c r="T59" s="101">
        <f t="shared" si="5"/>
        <v>4720</v>
      </c>
    </row>
    <row r="60" spans="1:20" ht="15.75" customHeight="1" x14ac:dyDescent="0.25">
      <c r="A60" s="17" t="s">
        <v>41</v>
      </c>
      <c r="B60" s="160"/>
      <c r="C60" s="145"/>
      <c r="D60" s="127"/>
      <c r="E60" s="164" t="s">
        <v>6</v>
      </c>
      <c r="F60" s="137"/>
      <c r="G60" s="44">
        <v>1</v>
      </c>
      <c r="H60" s="44">
        <f>15+30</f>
        <v>45</v>
      </c>
      <c r="I60" s="44">
        <f t="shared" si="0"/>
        <v>45</v>
      </c>
      <c r="J60" s="44">
        <f>4+1+1+1+7</f>
        <v>14</v>
      </c>
      <c r="K60" s="44">
        <f t="shared" si="10"/>
        <v>13</v>
      </c>
      <c r="L60" s="44">
        <f>9+9</f>
        <v>18</v>
      </c>
      <c r="M60" s="44">
        <f t="shared" si="1"/>
        <v>45</v>
      </c>
      <c r="N60" s="44">
        <v>26</v>
      </c>
      <c r="O60" s="44">
        <f t="shared" si="6"/>
        <v>1170</v>
      </c>
      <c r="P60" s="33"/>
      <c r="Q60" s="5">
        <v>12</v>
      </c>
      <c r="R60">
        <f t="shared" si="3"/>
        <v>1</v>
      </c>
      <c r="S60" s="100">
        <f t="shared" si="7"/>
        <v>540</v>
      </c>
      <c r="T60">
        <f t="shared" si="5"/>
        <v>630</v>
      </c>
    </row>
    <row r="61" spans="1:20" ht="25.5" customHeight="1" x14ac:dyDescent="0.25">
      <c r="A61" s="17" t="s">
        <v>41</v>
      </c>
      <c r="B61" s="160"/>
      <c r="C61" s="163" t="s">
        <v>70</v>
      </c>
      <c r="D61" s="137"/>
      <c r="E61" s="164" t="s">
        <v>6</v>
      </c>
      <c r="F61" s="137"/>
      <c r="G61" s="44">
        <v>1</v>
      </c>
      <c r="H61" s="44">
        <v>4</v>
      </c>
      <c r="I61" s="44">
        <f t="shared" si="0"/>
        <v>4</v>
      </c>
      <c r="J61" s="44">
        <v>0</v>
      </c>
      <c r="K61" s="44">
        <f t="shared" si="10"/>
        <v>4</v>
      </c>
      <c r="L61" s="44">
        <v>0</v>
      </c>
      <c r="M61" s="44">
        <f t="shared" si="1"/>
        <v>4</v>
      </c>
      <c r="N61" s="44">
        <v>26</v>
      </c>
      <c r="O61" s="44">
        <f t="shared" si="6"/>
        <v>104</v>
      </c>
      <c r="P61" s="33" t="s">
        <v>71</v>
      </c>
      <c r="Q61" s="5">
        <v>12</v>
      </c>
      <c r="R61">
        <f t="shared" si="3"/>
        <v>1</v>
      </c>
      <c r="S61" s="100">
        <f t="shared" si="7"/>
        <v>48</v>
      </c>
      <c r="T61">
        <f t="shared" si="5"/>
        <v>56</v>
      </c>
    </row>
    <row r="62" spans="1:20" ht="15.75" customHeight="1" x14ac:dyDescent="0.25">
      <c r="A62" s="44" t="s">
        <v>41</v>
      </c>
      <c r="B62" s="160"/>
      <c r="C62" s="163" t="s">
        <v>72</v>
      </c>
      <c r="D62" s="137"/>
      <c r="E62" s="164" t="s">
        <v>19</v>
      </c>
      <c r="F62" s="137"/>
      <c r="G62" s="34">
        <v>1</v>
      </c>
      <c r="H62" s="34">
        <v>1</v>
      </c>
      <c r="I62" s="34">
        <v>0</v>
      </c>
      <c r="J62" s="34">
        <v>1</v>
      </c>
      <c r="K62" s="34">
        <v>0</v>
      </c>
      <c r="L62" s="44">
        <v>0</v>
      </c>
      <c r="M62" s="34"/>
      <c r="N62" s="34">
        <v>12</v>
      </c>
      <c r="O62" s="34">
        <v>12</v>
      </c>
      <c r="P62" s="35"/>
      <c r="Q62" s="5">
        <v>0</v>
      </c>
      <c r="R62">
        <f t="shared" si="3"/>
        <v>0</v>
      </c>
      <c r="S62" s="100">
        <f t="shared" si="7"/>
        <v>0</v>
      </c>
      <c r="T62">
        <f t="shared" si="5"/>
        <v>0</v>
      </c>
    </row>
    <row r="63" spans="1:20" ht="15.75" customHeight="1" thickBot="1" x14ac:dyDescent="0.3">
      <c r="A63" s="36" t="s">
        <v>41</v>
      </c>
      <c r="B63" s="155"/>
      <c r="C63" s="175" t="s">
        <v>73</v>
      </c>
      <c r="D63" s="139"/>
      <c r="E63" s="176" t="s">
        <v>6</v>
      </c>
      <c r="F63" s="139"/>
      <c r="G63" s="34">
        <v>1</v>
      </c>
      <c r="H63" s="34">
        <v>2</v>
      </c>
      <c r="I63" s="34">
        <f t="shared" ref="I63:I114" si="11">G63*H63</f>
        <v>2</v>
      </c>
      <c r="J63" s="34">
        <v>0</v>
      </c>
      <c r="K63" s="34">
        <f t="shared" ref="K63:K98" si="12">I63-J63-L63</f>
        <v>1</v>
      </c>
      <c r="L63" s="34">
        <v>1</v>
      </c>
      <c r="M63" s="34">
        <f t="shared" ref="M63:M109" si="13">SUM(J63:L63)</f>
        <v>2</v>
      </c>
      <c r="N63" s="34">
        <v>26</v>
      </c>
      <c r="O63" s="34">
        <f t="shared" ref="O63:O72" si="14">N63*I63</f>
        <v>52</v>
      </c>
      <c r="P63" s="35"/>
      <c r="Q63" s="5">
        <v>12</v>
      </c>
      <c r="R63">
        <f t="shared" si="3"/>
        <v>1</v>
      </c>
      <c r="S63" s="100">
        <f t="shared" si="7"/>
        <v>24</v>
      </c>
      <c r="T63">
        <f t="shared" si="5"/>
        <v>28</v>
      </c>
    </row>
    <row r="64" spans="1:20" ht="15.75" customHeight="1" x14ac:dyDescent="0.25">
      <c r="A64" s="37" t="s">
        <v>41</v>
      </c>
      <c r="B64" s="184">
        <v>3</v>
      </c>
      <c r="C64" s="185" t="s">
        <v>74</v>
      </c>
      <c r="D64" s="130"/>
      <c r="E64" s="183" t="s">
        <v>6</v>
      </c>
      <c r="F64" s="130"/>
      <c r="G64" s="31">
        <v>1</v>
      </c>
      <c r="H64" s="31">
        <f>2+4</f>
        <v>6</v>
      </c>
      <c r="I64" s="31">
        <f t="shared" si="11"/>
        <v>6</v>
      </c>
      <c r="J64" s="31">
        <v>0</v>
      </c>
      <c r="K64" s="31">
        <f t="shared" si="12"/>
        <v>6</v>
      </c>
      <c r="L64" s="31">
        <v>0</v>
      </c>
      <c r="M64" s="31">
        <f t="shared" si="13"/>
        <v>6</v>
      </c>
      <c r="N64" s="31">
        <v>26</v>
      </c>
      <c r="O64" s="31">
        <f t="shared" si="14"/>
        <v>156</v>
      </c>
      <c r="P64" s="32"/>
      <c r="Q64" s="5">
        <v>12</v>
      </c>
      <c r="R64">
        <f t="shared" si="3"/>
        <v>1</v>
      </c>
      <c r="S64" s="100">
        <f t="shared" si="7"/>
        <v>72</v>
      </c>
      <c r="T64">
        <f t="shared" si="5"/>
        <v>84</v>
      </c>
    </row>
    <row r="65" spans="1:20" ht="15.75" customHeight="1" x14ac:dyDescent="0.25">
      <c r="A65" s="17" t="s">
        <v>41</v>
      </c>
      <c r="B65" s="160"/>
      <c r="C65" s="163" t="s">
        <v>49</v>
      </c>
      <c r="D65" s="137"/>
      <c r="E65" s="164" t="s">
        <v>10</v>
      </c>
      <c r="F65" s="137"/>
      <c r="G65" s="44">
        <v>1</v>
      </c>
      <c r="H65" s="44">
        <f>8+1+3+14+8</f>
        <v>34</v>
      </c>
      <c r="I65" s="44">
        <f t="shared" si="11"/>
        <v>34</v>
      </c>
      <c r="J65" s="44">
        <v>0</v>
      </c>
      <c r="K65" s="44">
        <f t="shared" si="12"/>
        <v>34</v>
      </c>
      <c r="L65" s="44">
        <v>0</v>
      </c>
      <c r="M65" s="44">
        <f t="shared" si="13"/>
        <v>34</v>
      </c>
      <c r="N65" s="44">
        <v>40</v>
      </c>
      <c r="O65" s="44">
        <f t="shared" si="14"/>
        <v>1360</v>
      </c>
      <c r="P65" s="33"/>
      <c r="Q65" s="5">
        <v>0</v>
      </c>
      <c r="R65">
        <f t="shared" si="3"/>
        <v>0</v>
      </c>
      <c r="S65" s="100">
        <f t="shared" si="7"/>
        <v>0</v>
      </c>
      <c r="T65">
        <f t="shared" si="5"/>
        <v>0</v>
      </c>
    </row>
    <row r="66" spans="1:20" ht="15.75" customHeight="1" x14ac:dyDescent="0.25">
      <c r="A66" s="17" t="s">
        <v>41</v>
      </c>
      <c r="B66" s="160"/>
      <c r="C66" s="163"/>
      <c r="D66" s="137"/>
      <c r="E66" s="164" t="s">
        <v>12</v>
      </c>
      <c r="F66" s="137"/>
      <c r="G66" s="44">
        <v>1</v>
      </c>
      <c r="H66" s="44">
        <v>3</v>
      </c>
      <c r="I66" s="44">
        <f t="shared" si="11"/>
        <v>3</v>
      </c>
      <c r="J66" s="44">
        <v>0</v>
      </c>
      <c r="K66" s="44">
        <f t="shared" si="12"/>
        <v>3</v>
      </c>
      <c r="L66" s="44">
        <v>0</v>
      </c>
      <c r="M66" s="44">
        <f t="shared" si="13"/>
        <v>3</v>
      </c>
      <c r="N66" s="44">
        <v>18</v>
      </c>
      <c r="O66" s="44">
        <f t="shared" si="14"/>
        <v>54</v>
      </c>
      <c r="P66" s="33"/>
      <c r="Q66" s="5">
        <v>0</v>
      </c>
      <c r="R66">
        <f t="shared" si="3"/>
        <v>0</v>
      </c>
      <c r="S66" s="100">
        <f t="shared" si="7"/>
        <v>0</v>
      </c>
      <c r="T66">
        <f t="shared" si="5"/>
        <v>0</v>
      </c>
    </row>
    <row r="67" spans="1:20" ht="15.75" customHeight="1" x14ac:dyDescent="0.25">
      <c r="A67" s="17" t="s">
        <v>41</v>
      </c>
      <c r="B67" s="160"/>
      <c r="C67" s="163"/>
      <c r="D67" s="137"/>
      <c r="E67" s="164" t="s">
        <v>6</v>
      </c>
      <c r="F67" s="137"/>
      <c r="G67" s="44">
        <v>1</v>
      </c>
      <c r="H67" s="44">
        <f>3+24+1+14</f>
        <v>42</v>
      </c>
      <c r="I67" s="44">
        <f t="shared" si="11"/>
        <v>42</v>
      </c>
      <c r="J67" s="44">
        <f>3+2</f>
        <v>5</v>
      </c>
      <c r="K67" s="44">
        <f t="shared" si="12"/>
        <v>32</v>
      </c>
      <c r="L67" s="44">
        <f>2+1+2</f>
        <v>5</v>
      </c>
      <c r="M67" s="44">
        <f t="shared" si="13"/>
        <v>42</v>
      </c>
      <c r="N67" s="44">
        <v>26</v>
      </c>
      <c r="O67" s="44">
        <f t="shared" si="14"/>
        <v>1092</v>
      </c>
      <c r="P67" s="33"/>
      <c r="Q67" s="5">
        <v>12</v>
      </c>
      <c r="R67">
        <f t="shared" si="3"/>
        <v>1</v>
      </c>
      <c r="S67" s="100">
        <f t="shared" si="7"/>
        <v>504</v>
      </c>
      <c r="T67">
        <f t="shared" si="5"/>
        <v>588</v>
      </c>
    </row>
    <row r="68" spans="1:20" ht="33" customHeight="1" x14ac:dyDescent="0.25">
      <c r="A68" s="17" t="s">
        <v>41</v>
      </c>
      <c r="B68" s="160"/>
      <c r="C68" s="163"/>
      <c r="D68" s="137"/>
      <c r="E68" s="164" t="s">
        <v>2</v>
      </c>
      <c r="F68" s="137"/>
      <c r="G68" s="44">
        <v>4</v>
      </c>
      <c r="H68" s="44">
        <f>3+8+11+14+17+16+4+6+1+8+11+6+11</f>
        <v>116</v>
      </c>
      <c r="I68" s="44">
        <f t="shared" si="11"/>
        <v>464</v>
      </c>
      <c r="J68" s="44">
        <f>2+2+3+1+2+1</f>
        <v>11</v>
      </c>
      <c r="K68" s="44">
        <f t="shared" si="12"/>
        <v>295</v>
      </c>
      <c r="L68" s="44">
        <f>3+10+21+2+19+29+15+16+8+5+7+9+14</f>
        <v>158</v>
      </c>
      <c r="M68" s="44">
        <f t="shared" si="13"/>
        <v>464</v>
      </c>
      <c r="N68" s="44">
        <v>30</v>
      </c>
      <c r="O68" s="44">
        <f t="shared" si="14"/>
        <v>13920</v>
      </c>
      <c r="P68" s="33" t="s">
        <v>75</v>
      </c>
      <c r="Q68" s="103">
        <v>40</v>
      </c>
      <c r="R68" s="101">
        <f t="shared" si="3"/>
        <v>1</v>
      </c>
      <c r="S68" s="102">
        <f>116*Q68</f>
        <v>4640</v>
      </c>
      <c r="T68" s="101">
        <f t="shared" si="5"/>
        <v>9280</v>
      </c>
    </row>
    <row r="69" spans="1:20" ht="33" customHeight="1" x14ac:dyDescent="0.25">
      <c r="A69" s="17" t="s">
        <v>41</v>
      </c>
      <c r="B69" s="160"/>
      <c r="C69" s="163" t="s">
        <v>53</v>
      </c>
      <c r="D69" s="137"/>
      <c r="E69" s="164" t="s">
        <v>6</v>
      </c>
      <c r="F69" s="137"/>
      <c r="G69" s="44">
        <v>1</v>
      </c>
      <c r="H69" s="44">
        <f>30+1+2</f>
        <v>33</v>
      </c>
      <c r="I69" s="44">
        <f t="shared" si="11"/>
        <v>33</v>
      </c>
      <c r="J69" s="44">
        <v>0</v>
      </c>
      <c r="K69" s="44">
        <f t="shared" si="12"/>
        <v>30</v>
      </c>
      <c r="L69" s="44">
        <v>3</v>
      </c>
      <c r="M69" s="44">
        <f t="shared" si="13"/>
        <v>33</v>
      </c>
      <c r="N69" s="44">
        <v>26</v>
      </c>
      <c r="O69" s="44">
        <f t="shared" si="14"/>
        <v>858</v>
      </c>
      <c r="P69" s="33" t="s">
        <v>76</v>
      </c>
      <c r="Q69" s="5">
        <v>12</v>
      </c>
      <c r="R69">
        <f t="shared" si="3"/>
        <v>1</v>
      </c>
      <c r="S69" s="100">
        <f t="shared" si="7"/>
        <v>396</v>
      </c>
      <c r="T69">
        <f t="shared" si="5"/>
        <v>462</v>
      </c>
    </row>
    <row r="70" spans="1:20" ht="15.75" customHeight="1" x14ac:dyDescent="0.25">
      <c r="A70" s="17" t="s">
        <v>41</v>
      </c>
      <c r="B70" s="160"/>
      <c r="C70" s="163" t="s">
        <v>55</v>
      </c>
      <c r="D70" s="137"/>
      <c r="E70" s="164" t="s">
        <v>6</v>
      </c>
      <c r="F70" s="137"/>
      <c r="G70" s="44">
        <v>1</v>
      </c>
      <c r="H70" s="44">
        <v>1</v>
      </c>
      <c r="I70" s="44">
        <f t="shared" si="11"/>
        <v>1</v>
      </c>
      <c r="J70" s="44">
        <v>0</v>
      </c>
      <c r="K70" s="44">
        <f t="shared" si="12"/>
        <v>1</v>
      </c>
      <c r="L70" s="44">
        <v>0</v>
      </c>
      <c r="M70" s="44">
        <f t="shared" si="13"/>
        <v>1</v>
      </c>
      <c r="N70" s="44">
        <v>26</v>
      </c>
      <c r="O70" s="44">
        <f t="shared" si="14"/>
        <v>26</v>
      </c>
      <c r="P70" s="33"/>
      <c r="Q70" s="5">
        <v>12</v>
      </c>
      <c r="R70">
        <f t="shared" si="3"/>
        <v>1</v>
      </c>
      <c r="S70" s="100">
        <f t="shared" si="7"/>
        <v>12</v>
      </c>
      <c r="T70">
        <f t="shared" si="5"/>
        <v>14</v>
      </c>
    </row>
    <row r="71" spans="1:20" ht="15.75" customHeight="1" x14ac:dyDescent="0.25">
      <c r="A71" s="17" t="s">
        <v>41</v>
      </c>
      <c r="B71" s="160"/>
      <c r="C71" s="175" t="s">
        <v>54</v>
      </c>
      <c r="D71" s="139"/>
      <c r="E71" s="164" t="s">
        <v>19</v>
      </c>
      <c r="F71" s="137"/>
      <c r="G71" s="44">
        <v>1</v>
      </c>
      <c r="H71" s="44">
        <f>8+8</f>
        <v>16</v>
      </c>
      <c r="I71" s="44">
        <f t="shared" si="11"/>
        <v>16</v>
      </c>
      <c r="J71" s="44">
        <v>0</v>
      </c>
      <c r="K71" s="44">
        <f t="shared" si="12"/>
        <v>16</v>
      </c>
      <c r="L71" s="44">
        <v>0</v>
      </c>
      <c r="M71" s="44">
        <f t="shared" si="13"/>
        <v>16</v>
      </c>
      <c r="N71" s="44">
        <v>12</v>
      </c>
      <c r="O71" s="44">
        <f t="shared" si="14"/>
        <v>192</v>
      </c>
      <c r="P71" s="33"/>
      <c r="Q71" s="5">
        <v>0</v>
      </c>
      <c r="R71">
        <f t="shared" si="3"/>
        <v>0</v>
      </c>
      <c r="S71" s="100">
        <f t="shared" si="7"/>
        <v>0</v>
      </c>
      <c r="T71">
        <f t="shared" si="5"/>
        <v>0</v>
      </c>
    </row>
    <row r="72" spans="1:20" ht="15.75" customHeight="1" x14ac:dyDescent="0.25">
      <c r="A72" s="17" t="s">
        <v>41</v>
      </c>
      <c r="B72" s="160"/>
      <c r="C72" s="145"/>
      <c r="D72" s="127"/>
      <c r="E72" s="164" t="s">
        <v>6</v>
      </c>
      <c r="F72" s="137"/>
      <c r="G72" s="44">
        <v>1</v>
      </c>
      <c r="H72" s="44">
        <v>1</v>
      </c>
      <c r="I72" s="44">
        <f t="shared" si="11"/>
        <v>1</v>
      </c>
      <c r="J72" s="44">
        <v>0</v>
      </c>
      <c r="K72" s="44">
        <f t="shared" si="12"/>
        <v>1</v>
      </c>
      <c r="L72" s="44">
        <v>0</v>
      </c>
      <c r="M72" s="44">
        <f t="shared" si="13"/>
        <v>1</v>
      </c>
      <c r="N72" s="44">
        <v>26</v>
      </c>
      <c r="O72" s="44">
        <f t="shared" si="14"/>
        <v>26</v>
      </c>
      <c r="P72" s="33"/>
      <c r="Q72" s="5">
        <v>12</v>
      </c>
      <c r="R72">
        <f t="shared" si="3"/>
        <v>1</v>
      </c>
      <c r="S72" s="100">
        <f t="shared" si="7"/>
        <v>12</v>
      </c>
      <c r="T72">
        <f t="shared" si="5"/>
        <v>14</v>
      </c>
    </row>
    <row r="73" spans="1:20" ht="15.75" customHeight="1" thickBot="1" x14ac:dyDescent="0.3">
      <c r="A73" s="24" t="s">
        <v>41</v>
      </c>
      <c r="B73" s="155"/>
      <c r="C73" s="175" t="s">
        <v>77</v>
      </c>
      <c r="D73" s="139"/>
      <c r="E73" s="176" t="s">
        <v>12</v>
      </c>
      <c r="F73" s="139"/>
      <c r="G73" s="34">
        <v>1</v>
      </c>
      <c r="H73" s="34">
        <v>1</v>
      </c>
      <c r="I73" s="34">
        <f t="shared" si="11"/>
        <v>1</v>
      </c>
      <c r="J73" s="34">
        <v>0</v>
      </c>
      <c r="K73" s="34">
        <f t="shared" si="12"/>
        <v>1</v>
      </c>
      <c r="L73" s="34">
        <v>0</v>
      </c>
      <c r="M73" s="34">
        <f t="shared" si="13"/>
        <v>1</v>
      </c>
      <c r="N73" s="34">
        <v>12</v>
      </c>
      <c r="O73" s="34">
        <v>18</v>
      </c>
      <c r="P73" s="35"/>
      <c r="Q73" s="5">
        <v>0</v>
      </c>
      <c r="R73">
        <f t="shared" si="3"/>
        <v>0</v>
      </c>
      <c r="S73" s="100">
        <f t="shared" si="7"/>
        <v>0</v>
      </c>
      <c r="T73">
        <f t="shared" si="5"/>
        <v>0</v>
      </c>
    </row>
    <row r="74" spans="1:20" ht="15.75" customHeight="1" x14ac:dyDescent="0.25">
      <c r="A74" s="11" t="s">
        <v>41</v>
      </c>
      <c r="B74" s="181">
        <v>2</v>
      </c>
      <c r="C74" s="182" t="s">
        <v>78</v>
      </c>
      <c r="D74" s="123"/>
      <c r="E74" s="183" t="s">
        <v>6</v>
      </c>
      <c r="F74" s="130"/>
      <c r="G74" s="31">
        <v>1</v>
      </c>
      <c r="H74" s="31">
        <f>1</f>
        <v>1</v>
      </c>
      <c r="I74" s="53">
        <f t="shared" si="11"/>
        <v>1</v>
      </c>
      <c r="J74" s="31">
        <v>0</v>
      </c>
      <c r="K74" s="31">
        <f t="shared" si="12"/>
        <v>1</v>
      </c>
      <c r="L74" s="31">
        <v>0</v>
      </c>
      <c r="M74" s="31">
        <f t="shared" si="13"/>
        <v>1</v>
      </c>
      <c r="N74" s="31">
        <v>26</v>
      </c>
      <c r="O74" s="31">
        <f t="shared" ref="O74:O114" si="15">N74*I74</f>
        <v>26</v>
      </c>
      <c r="P74" s="32"/>
      <c r="Q74" s="5">
        <v>12</v>
      </c>
      <c r="R74">
        <f t="shared" si="3"/>
        <v>1</v>
      </c>
      <c r="S74" s="100">
        <f t="shared" si="7"/>
        <v>12</v>
      </c>
      <c r="T74">
        <f t="shared" si="5"/>
        <v>14</v>
      </c>
    </row>
    <row r="75" spans="1:20" ht="15.75" customHeight="1" x14ac:dyDescent="0.25">
      <c r="A75" s="17" t="s">
        <v>41</v>
      </c>
      <c r="B75" s="125"/>
      <c r="C75" s="143"/>
      <c r="D75" s="125"/>
      <c r="E75" s="164" t="s">
        <v>19</v>
      </c>
      <c r="F75" s="137"/>
      <c r="G75" s="38">
        <v>1</v>
      </c>
      <c r="H75" s="38">
        <f>7+12</f>
        <v>19</v>
      </c>
      <c r="I75" s="51">
        <f t="shared" si="11"/>
        <v>19</v>
      </c>
      <c r="J75" s="38">
        <v>0</v>
      </c>
      <c r="K75" s="38">
        <f t="shared" si="12"/>
        <v>19</v>
      </c>
      <c r="L75" s="38">
        <v>0</v>
      </c>
      <c r="M75" s="44">
        <f t="shared" si="13"/>
        <v>19</v>
      </c>
      <c r="N75" s="38">
        <v>12</v>
      </c>
      <c r="O75" s="44">
        <f t="shared" si="15"/>
        <v>228</v>
      </c>
      <c r="P75" s="39"/>
      <c r="Q75" s="5">
        <v>0</v>
      </c>
      <c r="R75">
        <f t="shared" si="3"/>
        <v>0</v>
      </c>
      <c r="S75" s="100">
        <f t="shared" si="7"/>
        <v>0</v>
      </c>
      <c r="T75">
        <f t="shared" si="5"/>
        <v>0</v>
      </c>
    </row>
    <row r="76" spans="1:20" ht="15.75" customHeight="1" x14ac:dyDescent="0.25">
      <c r="A76" s="17" t="s">
        <v>41</v>
      </c>
      <c r="B76" s="125"/>
      <c r="C76" s="143"/>
      <c r="D76" s="125"/>
      <c r="E76" s="164" t="s">
        <v>2</v>
      </c>
      <c r="F76" s="137"/>
      <c r="G76" s="38">
        <v>4</v>
      </c>
      <c r="H76" s="38">
        <v>1</v>
      </c>
      <c r="I76" s="51">
        <f t="shared" si="11"/>
        <v>4</v>
      </c>
      <c r="J76" s="38">
        <v>0</v>
      </c>
      <c r="K76" s="38">
        <f t="shared" si="12"/>
        <v>0</v>
      </c>
      <c r="L76" s="38">
        <v>4</v>
      </c>
      <c r="M76" s="44">
        <f t="shared" si="13"/>
        <v>4</v>
      </c>
      <c r="N76" s="38">
        <v>30</v>
      </c>
      <c r="O76" s="44">
        <f t="shared" si="15"/>
        <v>120</v>
      </c>
      <c r="P76" s="39"/>
      <c r="Q76" s="5">
        <v>40</v>
      </c>
      <c r="R76">
        <f t="shared" si="3"/>
        <v>1</v>
      </c>
      <c r="S76" s="100">
        <v>40</v>
      </c>
      <c r="T76">
        <f t="shared" si="5"/>
        <v>80</v>
      </c>
    </row>
    <row r="77" spans="1:20" ht="15.75" customHeight="1" x14ac:dyDescent="0.25">
      <c r="A77" s="17" t="s">
        <v>41</v>
      </c>
      <c r="B77" s="125"/>
      <c r="C77" s="145"/>
      <c r="D77" s="127"/>
      <c r="E77" s="164" t="s">
        <v>10</v>
      </c>
      <c r="F77" s="137"/>
      <c r="G77" s="38">
        <v>1</v>
      </c>
      <c r="H77" s="38">
        <v>2</v>
      </c>
      <c r="I77" s="51">
        <f t="shared" si="11"/>
        <v>2</v>
      </c>
      <c r="J77" s="38">
        <v>0</v>
      </c>
      <c r="K77" s="38">
        <f t="shared" si="12"/>
        <v>2</v>
      </c>
      <c r="L77" s="38">
        <v>0</v>
      </c>
      <c r="M77" s="44">
        <f t="shared" si="13"/>
        <v>2</v>
      </c>
      <c r="N77" s="38">
        <v>40</v>
      </c>
      <c r="O77" s="44">
        <f t="shared" si="15"/>
        <v>80</v>
      </c>
      <c r="P77" s="39"/>
      <c r="Q77" s="5">
        <v>0</v>
      </c>
      <c r="R77">
        <f t="shared" si="3"/>
        <v>0</v>
      </c>
      <c r="S77" s="100">
        <f t="shared" si="7"/>
        <v>0</v>
      </c>
      <c r="T77">
        <f t="shared" si="5"/>
        <v>0</v>
      </c>
    </row>
    <row r="78" spans="1:20" ht="32.25" customHeight="1" x14ac:dyDescent="0.25">
      <c r="A78" s="17" t="s">
        <v>41</v>
      </c>
      <c r="B78" s="125"/>
      <c r="C78" s="175" t="s">
        <v>42</v>
      </c>
      <c r="D78" s="139"/>
      <c r="E78" s="164" t="s">
        <v>6</v>
      </c>
      <c r="F78" s="137"/>
      <c r="G78" s="38">
        <v>1</v>
      </c>
      <c r="H78" s="38">
        <f>3+6+8+2</f>
        <v>19</v>
      </c>
      <c r="I78" s="51">
        <f t="shared" si="11"/>
        <v>19</v>
      </c>
      <c r="J78" s="38">
        <v>0</v>
      </c>
      <c r="K78" s="38">
        <f t="shared" si="12"/>
        <v>18</v>
      </c>
      <c r="L78" s="38">
        <f>1</f>
        <v>1</v>
      </c>
      <c r="M78" s="44">
        <f t="shared" si="13"/>
        <v>19</v>
      </c>
      <c r="N78" s="38">
        <v>26</v>
      </c>
      <c r="O78" s="44">
        <f t="shared" si="15"/>
        <v>494</v>
      </c>
      <c r="P78" s="39" t="s">
        <v>79</v>
      </c>
      <c r="Q78" s="5">
        <v>12</v>
      </c>
      <c r="R78">
        <f t="shared" ref="R78:R114" si="16">+IF(OR(E78=$AB$7,E78=$AB$8,E78=$AB$9,E78=$AB$13,E78=$AB$16,E78=$AB$17,E78=$AB$18),0,1)</f>
        <v>1</v>
      </c>
      <c r="S78" s="100">
        <f t="shared" si="7"/>
        <v>228</v>
      </c>
      <c r="T78">
        <f t="shared" ref="T78:T114" si="17">IF(S78=0,0,O78-S78)</f>
        <v>266</v>
      </c>
    </row>
    <row r="79" spans="1:20" ht="15.75" customHeight="1" x14ac:dyDescent="0.25">
      <c r="A79" s="17" t="s">
        <v>41</v>
      </c>
      <c r="B79" s="125"/>
      <c r="C79" s="145"/>
      <c r="D79" s="127"/>
      <c r="E79" s="164" t="s">
        <v>19</v>
      </c>
      <c r="F79" s="137"/>
      <c r="G79" s="38">
        <v>1</v>
      </c>
      <c r="H79" s="38">
        <v>2</v>
      </c>
      <c r="I79" s="51">
        <f t="shared" si="11"/>
        <v>2</v>
      </c>
      <c r="J79" s="38">
        <v>0</v>
      </c>
      <c r="K79" s="38">
        <f t="shared" si="12"/>
        <v>2</v>
      </c>
      <c r="L79" s="38">
        <v>0</v>
      </c>
      <c r="M79" s="44">
        <f t="shared" si="13"/>
        <v>2</v>
      </c>
      <c r="N79" s="38">
        <v>12</v>
      </c>
      <c r="O79" s="44">
        <f t="shared" si="15"/>
        <v>24</v>
      </c>
      <c r="P79" s="39"/>
      <c r="Q79" s="5">
        <v>0</v>
      </c>
      <c r="R79">
        <f t="shared" si="16"/>
        <v>0</v>
      </c>
      <c r="S79" s="100">
        <f t="shared" si="7"/>
        <v>0</v>
      </c>
      <c r="T79">
        <f t="shared" si="17"/>
        <v>0</v>
      </c>
    </row>
    <row r="80" spans="1:20" ht="15.75" customHeight="1" x14ac:dyDescent="0.2">
      <c r="A80" s="17" t="s">
        <v>41</v>
      </c>
      <c r="B80" s="125"/>
      <c r="C80" s="163" t="s">
        <v>80</v>
      </c>
      <c r="D80" s="137"/>
      <c r="E80" s="164" t="s">
        <v>6</v>
      </c>
      <c r="F80" s="137"/>
      <c r="G80" s="38">
        <v>1</v>
      </c>
      <c r="H80" s="38">
        <v>2</v>
      </c>
      <c r="I80" s="51">
        <f t="shared" si="11"/>
        <v>2</v>
      </c>
      <c r="J80" s="38">
        <v>0</v>
      </c>
      <c r="K80" s="38">
        <f t="shared" si="12"/>
        <v>2</v>
      </c>
      <c r="L80" s="38">
        <v>0</v>
      </c>
      <c r="M80" s="44">
        <f t="shared" si="13"/>
        <v>2</v>
      </c>
      <c r="N80" s="38">
        <v>26</v>
      </c>
      <c r="O80" s="44">
        <f t="shared" si="15"/>
        <v>52</v>
      </c>
      <c r="P80" s="39"/>
      <c r="Q80">
        <v>12</v>
      </c>
      <c r="R80">
        <f t="shared" si="16"/>
        <v>1</v>
      </c>
      <c r="S80" s="100">
        <f t="shared" si="7"/>
        <v>24</v>
      </c>
      <c r="T80">
        <f t="shared" si="17"/>
        <v>28</v>
      </c>
    </row>
    <row r="81" spans="1:20" ht="15.75" customHeight="1" x14ac:dyDescent="0.2">
      <c r="A81" s="17" t="s">
        <v>41</v>
      </c>
      <c r="B81" s="125"/>
      <c r="C81" s="175" t="s">
        <v>49</v>
      </c>
      <c r="D81" s="139"/>
      <c r="E81" s="164" t="s">
        <v>10</v>
      </c>
      <c r="F81" s="137"/>
      <c r="G81" s="38">
        <v>1</v>
      </c>
      <c r="H81" s="38">
        <f>10</f>
        <v>10</v>
      </c>
      <c r="I81" s="51">
        <f t="shared" si="11"/>
        <v>10</v>
      </c>
      <c r="J81" s="38">
        <v>0</v>
      </c>
      <c r="K81" s="38">
        <f t="shared" si="12"/>
        <v>10</v>
      </c>
      <c r="L81" s="38">
        <v>0</v>
      </c>
      <c r="M81" s="44">
        <f t="shared" si="13"/>
        <v>10</v>
      </c>
      <c r="N81" s="38">
        <v>40</v>
      </c>
      <c r="O81" s="44">
        <f t="shared" si="15"/>
        <v>400</v>
      </c>
      <c r="P81" s="39"/>
      <c r="Q81">
        <f t="shared" ref="Q81:Q114" si="18">+IF(R81=0,0,"")</f>
        <v>0</v>
      </c>
      <c r="R81">
        <f t="shared" si="16"/>
        <v>0</v>
      </c>
      <c r="S81" s="100">
        <f t="shared" si="7"/>
        <v>0</v>
      </c>
      <c r="T81">
        <f t="shared" si="17"/>
        <v>0</v>
      </c>
    </row>
    <row r="82" spans="1:20" ht="15.75" customHeight="1" x14ac:dyDescent="0.2">
      <c r="A82" s="17" t="s">
        <v>41</v>
      </c>
      <c r="B82" s="125"/>
      <c r="C82" s="143"/>
      <c r="D82" s="125"/>
      <c r="E82" s="164" t="s">
        <v>6</v>
      </c>
      <c r="F82" s="137"/>
      <c r="G82" s="38">
        <v>1</v>
      </c>
      <c r="H82" s="38">
        <f>1+2+3</f>
        <v>6</v>
      </c>
      <c r="I82" s="51">
        <f t="shared" si="11"/>
        <v>6</v>
      </c>
      <c r="J82" s="38">
        <v>2</v>
      </c>
      <c r="K82" s="38">
        <f t="shared" si="12"/>
        <v>2</v>
      </c>
      <c r="L82" s="38">
        <f>1+1</f>
        <v>2</v>
      </c>
      <c r="M82" s="44">
        <f t="shared" si="13"/>
        <v>6</v>
      </c>
      <c r="N82" s="38">
        <v>26</v>
      </c>
      <c r="O82" s="44">
        <f t="shared" si="15"/>
        <v>156</v>
      </c>
      <c r="P82" s="39"/>
      <c r="Q82">
        <v>12</v>
      </c>
      <c r="R82">
        <f t="shared" si="16"/>
        <v>1</v>
      </c>
      <c r="S82" s="100">
        <f t="shared" ref="S82:S114" si="19">Q82*I82</f>
        <v>72</v>
      </c>
      <c r="T82">
        <f t="shared" si="17"/>
        <v>84</v>
      </c>
    </row>
    <row r="83" spans="1:20" ht="15.75" customHeight="1" x14ac:dyDescent="0.2">
      <c r="A83" s="17" t="s">
        <v>41</v>
      </c>
      <c r="B83" s="125"/>
      <c r="C83" s="145"/>
      <c r="D83" s="127"/>
      <c r="E83" s="164" t="s">
        <v>19</v>
      </c>
      <c r="F83" s="137"/>
      <c r="G83" s="38">
        <v>1</v>
      </c>
      <c r="H83" s="38">
        <f>1+2</f>
        <v>3</v>
      </c>
      <c r="I83" s="51">
        <f t="shared" si="11"/>
        <v>3</v>
      </c>
      <c r="J83" s="38">
        <v>0</v>
      </c>
      <c r="K83" s="38">
        <f t="shared" si="12"/>
        <v>3</v>
      </c>
      <c r="L83" s="38">
        <v>0</v>
      </c>
      <c r="M83" s="44">
        <f t="shared" si="13"/>
        <v>3</v>
      </c>
      <c r="N83" s="38">
        <v>12</v>
      </c>
      <c r="O83" s="44">
        <f t="shared" si="15"/>
        <v>36</v>
      </c>
      <c r="P83" s="39"/>
      <c r="Q83">
        <f t="shared" si="18"/>
        <v>0</v>
      </c>
      <c r="R83">
        <f t="shared" si="16"/>
        <v>0</v>
      </c>
      <c r="S83" s="100">
        <f t="shared" si="19"/>
        <v>0</v>
      </c>
      <c r="T83">
        <f t="shared" si="17"/>
        <v>0</v>
      </c>
    </row>
    <row r="84" spans="1:20" ht="23.25" customHeight="1" x14ac:dyDescent="0.2">
      <c r="A84" s="17" t="s">
        <v>41</v>
      </c>
      <c r="B84" s="125"/>
      <c r="C84" s="175" t="s">
        <v>81</v>
      </c>
      <c r="D84" s="139"/>
      <c r="E84" s="164" t="s">
        <v>2</v>
      </c>
      <c r="F84" s="137"/>
      <c r="G84" s="38">
        <v>4</v>
      </c>
      <c r="H84" s="38">
        <f>4+1+1+1+1+1+1+1+4+6+4</f>
        <v>25</v>
      </c>
      <c r="I84" s="51">
        <f t="shared" si="11"/>
        <v>100</v>
      </c>
      <c r="J84" s="38">
        <v>0</v>
      </c>
      <c r="K84" s="38">
        <f t="shared" si="12"/>
        <v>88</v>
      </c>
      <c r="L84" s="38">
        <f>4+1+2+2+2+1</f>
        <v>12</v>
      </c>
      <c r="M84" s="44">
        <f t="shared" si="13"/>
        <v>100</v>
      </c>
      <c r="N84" s="38">
        <v>30</v>
      </c>
      <c r="O84" s="44">
        <f t="shared" si="15"/>
        <v>3000</v>
      </c>
      <c r="P84" s="39" t="s">
        <v>82</v>
      </c>
      <c r="Q84" s="101">
        <v>40</v>
      </c>
      <c r="R84" s="101">
        <f t="shared" si="16"/>
        <v>1</v>
      </c>
      <c r="S84" s="102">
        <f>25*Q84</f>
        <v>1000</v>
      </c>
      <c r="T84" s="101">
        <f t="shared" si="17"/>
        <v>2000</v>
      </c>
    </row>
    <row r="85" spans="1:20" ht="15.75" customHeight="1" x14ac:dyDescent="0.2">
      <c r="A85" s="17" t="s">
        <v>41</v>
      </c>
      <c r="B85" s="125"/>
      <c r="C85" s="143"/>
      <c r="D85" s="125"/>
      <c r="E85" s="164" t="s">
        <v>10</v>
      </c>
      <c r="F85" s="137"/>
      <c r="G85" s="38">
        <v>1</v>
      </c>
      <c r="H85" s="38">
        <f>6+1+1+1+1+1</f>
        <v>11</v>
      </c>
      <c r="I85" s="51">
        <f t="shared" si="11"/>
        <v>11</v>
      </c>
      <c r="J85" s="38">
        <v>0</v>
      </c>
      <c r="K85" s="38">
        <f t="shared" si="12"/>
        <v>11</v>
      </c>
      <c r="L85" s="38">
        <v>0</v>
      </c>
      <c r="M85" s="44">
        <f t="shared" si="13"/>
        <v>11</v>
      </c>
      <c r="N85" s="38">
        <v>40</v>
      </c>
      <c r="O85" s="44">
        <f t="shared" si="15"/>
        <v>440</v>
      </c>
      <c r="P85" s="39"/>
      <c r="Q85">
        <f t="shared" si="18"/>
        <v>0</v>
      </c>
      <c r="R85">
        <f t="shared" si="16"/>
        <v>0</v>
      </c>
      <c r="S85" s="100">
        <f t="shared" si="19"/>
        <v>0</v>
      </c>
      <c r="T85">
        <f t="shared" si="17"/>
        <v>0</v>
      </c>
    </row>
    <row r="86" spans="1:20" ht="15.75" customHeight="1" x14ac:dyDescent="0.2">
      <c r="A86" s="17" t="s">
        <v>41</v>
      </c>
      <c r="B86" s="125"/>
      <c r="C86" s="145"/>
      <c r="D86" s="127"/>
      <c r="E86" s="164" t="s">
        <v>6</v>
      </c>
      <c r="F86" s="137"/>
      <c r="G86" s="38">
        <v>1</v>
      </c>
      <c r="H86" s="38">
        <f>1+1+1+1</f>
        <v>4</v>
      </c>
      <c r="I86" s="51">
        <f t="shared" si="11"/>
        <v>4</v>
      </c>
      <c r="J86" s="38">
        <v>0</v>
      </c>
      <c r="K86" s="38">
        <f t="shared" si="12"/>
        <v>4</v>
      </c>
      <c r="L86" s="38">
        <v>0</v>
      </c>
      <c r="M86" s="44">
        <f t="shared" si="13"/>
        <v>4</v>
      </c>
      <c r="N86" s="38">
        <v>26</v>
      </c>
      <c r="O86" s="44">
        <f t="shared" si="15"/>
        <v>104</v>
      </c>
      <c r="P86" s="39"/>
      <c r="Q86">
        <v>12</v>
      </c>
      <c r="R86">
        <f t="shared" si="16"/>
        <v>1</v>
      </c>
      <c r="S86" s="100">
        <f t="shared" si="19"/>
        <v>48</v>
      </c>
      <c r="T86">
        <f t="shared" si="17"/>
        <v>56</v>
      </c>
    </row>
    <row r="87" spans="1:20" ht="15.75" customHeight="1" x14ac:dyDescent="0.2">
      <c r="A87" s="17" t="s">
        <v>41</v>
      </c>
      <c r="B87" s="125"/>
      <c r="C87" s="163" t="s">
        <v>83</v>
      </c>
      <c r="D87" s="137"/>
      <c r="E87" s="164" t="s">
        <v>6</v>
      </c>
      <c r="F87" s="137"/>
      <c r="G87" s="38">
        <v>1</v>
      </c>
      <c r="H87" s="38">
        <v>2</v>
      </c>
      <c r="I87" s="51">
        <f t="shared" si="11"/>
        <v>2</v>
      </c>
      <c r="J87" s="38">
        <v>0</v>
      </c>
      <c r="K87" s="38">
        <f t="shared" si="12"/>
        <v>2</v>
      </c>
      <c r="L87" s="38">
        <v>0</v>
      </c>
      <c r="M87" s="44">
        <f t="shared" si="13"/>
        <v>2</v>
      </c>
      <c r="N87" s="38">
        <v>26</v>
      </c>
      <c r="O87" s="44">
        <f t="shared" si="15"/>
        <v>52</v>
      </c>
      <c r="P87" s="39"/>
      <c r="Q87">
        <v>12</v>
      </c>
      <c r="R87">
        <f t="shared" si="16"/>
        <v>1</v>
      </c>
      <c r="S87" s="100">
        <f t="shared" si="19"/>
        <v>24</v>
      </c>
      <c r="T87">
        <f t="shared" si="17"/>
        <v>28</v>
      </c>
    </row>
    <row r="88" spans="1:20" ht="15.75" customHeight="1" x14ac:dyDescent="0.2">
      <c r="A88" s="17" t="s">
        <v>41</v>
      </c>
      <c r="B88" s="125"/>
      <c r="C88" s="163" t="s">
        <v>84</v>
      </c>
      <c r="D88" s="137"/>
      <c r="E88" s="164" t="s">
        <v>2</v>
      </c>
      <c r="F88" s="137"/>
      <c r="G88" s="38">
        <v>4</v>
      </c>
      <c r="H88" s="38">
        <v>3</v>
      </c>
      <c r="I88" s="51">
        <f t="shared" si="11"/>
        <v>12</v>
      </c>
      <c r="J88" s="38">
        <v>0</v>
      </c>
      <c r="K88" s="38">
        <f t="shared" si="12"/>
        <v>11</v>
      </c>
      <c r="L88" s="38">
        <v>1</v>
      </c>
      <c r="M88" s="44">
        <f t="shared" si="13"/>
        <v>12</v>
      </c>
      <c r="N88" s="38">
        <v>30</v>
      </c>
      <c r="O88" s="44">
        <f t="shared" si="15"/>
        <v>360</v>
      </c>
      <c r="P88" s="39"/>
      <c r="Q88">
        <v>40</v>
      </c>
      <c r="R88">
        <f t="shared" si="16"/>
        <v>1</v>
      </c>
      <c r="S88" s="100">
        <v>120</v>
      </c>
      <c r="T88">
        <f t="shared" si="17"/>
        <v>240</v>
      </c>
    </row>
    <row r="89" spans="1:20" ht="15.75" customHeight="1" x14ac:dyDescent="0.2">
      <c r="A89" s="17" t="s">
        <v>41</v>
      </c>
      <c r="B89" s="125"/>
      <c r="C89" s="163" t="s">
        <v>85</v>
      </c>
      <c r="D89" s="137"/>
      <c r="E89" s="164" t="s">
        <v>29</v>
      </c>
      <c r="F89" s="137"/>
      <c r="G89" s="38">
        <v>2</v>
      </c>
      <c r="H89" s="38">
        <v>8</v>
      </c>
      <c r="I89" s="51">
        <f t="shared" si="11"/>
        <v>16</v>
      </c>
      <c r="J89" s="38">
        <f>1</f>
        <v>1</v>
      </c>
      <c r="K89" s="38">
        <f t="shared" si="12"/>
        <v>15</v>
      </c>
      <c r="L89" s="38">
        <v>0</v>
      </c>
      <c r="M89" s="44">
        <f t="shared" si="13"/>
        <v>16</v>
      </c>
      <c r="N89" s="38">
        <v>26</v>
      </c>
      <c r="O89" s="44">
        <f t="shared" si="15"/>
        <v>416</v>
      </c>
      <c r="P89" s="39"/>
      <c r="Q89">
        <v>12</v>
      </c>
      <c r="R89">
        <f t="shared" si="16"/>
        <v>1</v>
      </c>
      <c r="S89" s="100">
        <f t="shared" si="19"/>
        <v>192</v>
      </c>
      <c r="T89">
        <f t="shared" si="17"/>
        <v>224</v>
      </c>
    </row>
    <row r="90" spans="1:20" ht="15.75" customHeight="1" x14ac:dyDescent="0.2">
      <c r="A90" s="17" t="s">
        <v>41</v>
      </c>
      <c r="B90" s="125"/>
      <c r="C90" s="175" t="s">
        <v>86</v>
      </c>
      <c r="D90" s="139"/>
      <c r="E90" s="164" t="s">
        <v>10</v>
      </c>
      <c r="F90" s="137"/>
      <c r="G90" s="38">
        <v>1</v>
      </c>
      <c r="H90" s="38">
        <f>23</f>
        <v>23</v>
      </c>
      <c r="I90" s="51">
        <f t="shared" si="11"/>
        <v>23</v>
      </c>
      <c r="J90" s="38">
        <v>0</v>
      </c>
      <c r="K90" s="38">
        <f t="shared" si="12"/>
        <v>23</v>
      </c>
      <c r="L90" s="38">
        <v>0</v>
      </c>
      <c r="M90" s="44">
        <f t="shared" si="13"/>
        <v>23</v>
      </c>
      <c r="N90" s="38">
        <v>40</v>
      </c>
      <c r="O90" s="44">
        <f t="shared" si="15"/>
        <v>920</v>
      </c>
      <c r="P90" s="39"/>
      <c r="Q90">
        <f t="shared" si="18"/>
        <v>0</v>
      </c>
      <c r="R90">
        <f t="shared" si="16"/>
        <v>0</v>
      </c>
      <c r="S90" s="100">
        <f t="shared" si="19"/>
        <v>0</v>
      </c>
      <c r="T90">
        <f t="shared" si="17"/>
        <v>0</v>
      </c>
    </row>
    <row r="91" spans="1:20" ht="15.75" customHeight="1" x14ac:dyDescent="0.2">
      <c r="A91" s="17" t="s">
        <v>41</v>
      </c>
      <c r="B91" s="125"/>
      <c r="C91" s="143"/>
      <c r="D91" s="125"/>
      <c r="E91" s="164" t="s">
        <v>6</v>
      </c>
      <c r="F91" s="137"/>
      <c r="G91" s="38">
        <v>1</v>
      </c>
      <c r="H91" s="38">
        <f>12+4</f>
        <v>16</v>
      </c>
      <c r="I91" s="51">
        <f t="shared" si="11"/>
        <v>16</v>
      </c>
      <c r="J91" s="38">
        <f>1+2+2+1</f>
        <v>6</v>
      </c>
      <c r="K91" s="70">
        <f t="shared" si="12"/>
        <v>10</v>
      </c>
      <c r="L91" s="38">
        <v>0</v>
      </c>
      <c r="M91" s="44">
        <f t="shared" si="13"/>
        <v>16</v>
      </c>
      <c r="N91" s="38">
        <v>26</v>
      </c>
      <c r="O91" s="44">
        <f t="shared" si="15"/>
        <v>416</v>
      </c>
      <c r="P91" s="39"/>
      <c r="Q91">
        <v>12</v>
      </c>
      <c r="R91">
        <f t="shared" si="16"/>
        <v>1</v>
      </c>
      <c r="S91" s="100">
        <f t="shared" si="19"/>
        <v>192</v>
      </c>
      <c r="T91">
        <f t="shared" si="17"/>
        <v>224</v>
      </c>
    </row>
    <row r="92" spans="1:20" ht="32.25" customHeight="1" thickBot="1" x14ac:dyDescent="0.25">
      <c r="A92" s="24" t="s">
        <v>41</v>
      </c>
      <c r="B92" s="125"/>
      <c r="C92" s="143"/>
      <c r="D92" s="125"/>
      <c r="E92" s="176" t="s">
        <v>12</v>
      </c>
      <c r="F92" s="139"/>
      <c r="G92" s="40">
        <v>1</v>
      </c>
      <c r="H92" s="40">
        <v>10</v>
      </c>
      <c r="I92" s="52">
        <f t="shared" si="11"/>
        <v>10</v>
      </c>
      <c r="J92" s="40">
        <v>0</v>
      </c>
      <c r="K92" s="40">
        <f t="shared" si="12"/>
        <v>10</v>
      </c>
      <c r="L92" s="40">
        <v>0</v>
      </c>
      <c r="M92" s="34">
        <f t="shared" si="13"/>
        <v>10</v>
      </c>
      <c r="N92" s="40">
        <v>18</v>
      </c>
      <c r="O92" s="34">
        <f t="shared" si="15"/>
        <v>180</v>
      </c>
      <c r="P92" s="41" t="s">
        <v>87</v>
      </c>
      <c r="Q92">
        <f t="shared" si="18"/>
        <v>0</v>
      </c>
      <c r="R92">
        <f t="shared" si="16"/>
        <v>0</v>
      </c>
      <c r="S92" s="100">
        <f t="shared" si="19"/>
        <v>0</v>
      </c>
      <c r="T92">
        <f t="shared" si="17"/>
        <v>0</v>
      </c>
    </row>
    <row r="93" spans="1:20" ht="15.75" customHeight="1" x14ac:dyDescent="0.2">
      <c r="A93" s="11" t="s">
        <v>41</v>
      </c>
      <c r="B93" s="177">
        <v>1</v>
      </c>
      <c r="C93" s="175" t="s">
        <v>88</v>
      </c>
      <c r="D93" s="139"/>
      <c r="E93" s="178" t="s">
        <v>10</v>
      </c>
      <c r="F93" s="130"/>
      <c r="G93" s="31">
        <v>1</v>
      </c>
      <c r="H93" s="31">
        <v>5</v>
      </c>
      <c r="I93" s="53">
        <f t="shared" si="11"/>
        <v>5</v>
      </c>
      <c r="J93" s="31">
        <v>0</v>
      </c>
      <c r="K93" s="31">
        <f t="shared" si="12"/>
        <v>5</v>
      </c>
      <c r="L93" s="31">
        <v>0</v>
      </c>
      <c r="M93" s="31">
        <f t="shared" si="13"/>
        <v>5</v>
      </c>
      <c r="N93" s="31">
        <v>40</v>
      </c>
      <c r="O93" s="31">
        <f t="shared" si="15"/>
        <v>200</v>
      </c>
      <c r="P93" s="32"/>
      <c r="Q93">
        <f t="shared" si="18"/>
        <v>0</v>
      </c>
      <c r="R93">
        <f t="shared" si="16"/>
        <v>0</v>
      </c>
      <c r="S93" s="100">
        <f t="shared" si="19"/>
        <v>0</v>
      </c>
      <c r="T93">
        <f t="shared" si="17"/>
        <v>0</v>
      </c>
    </row>
    <row r="94" spans="1:20" ht="28.5" customHeight="1" x14ac:dyDescent="0.2">
      <c r="A94" s="17" t="s">
        <v>41</v>
      </c>
      <c r="B94" s="160"/>
      <c r="C94" s="145"/>
      <c r="D94" s="127"/>
      <c r="E94" s="42" t="s">
        <v>2</v>
      </c>
      <c r="F94" s="43"/>
      <c r="G94" s="38">
        <v>4</v>
      </c>
      <c r="H94" s="38">
        <f>1+1</f>
        <v>2</v>
      </c>
      <c r="I94" s="51">
        <f t="shared" si="11"/>
        <v>8</v>
      </c>
      <c r="J94" s="38">
        <v>0</v>
      </c>
      <c r="K94" s="38">
        <f t="shared" si="12"/>
        <v>1</v>
      </c>
      <c r="L94" s="38">
        <f>4+3</f>
        <v>7</v>
      </c>
      <c r="M94" s="44">
        <f t="shared" si="13"/>
        <v>8</v>
      </c>
      <c r="N94" s="38">
        <v>30</v>
      </c>
      <c r="O94" s="44">
        <f t="shared" si="15"/>
        <v>240</v>
      </c>
      <c r="P94" s="39" t="s">
        <v>89</v>
      </c>
      <c r="Q94" s="101">
        <v>40</v>
      </c>
      <c r="R94" s="101">
        <f t="shared" si="16"/>
        <v>1</v>
      </c>
      <c r="S94" s="102">
        <v>80</v>
      </c>
      <c r="T94" s="101">
        <f t="shared" si="17"/>
        <v>160</v>
      </c>
    </row>
    <row r="95" spans="1:20" ht="15.75" customHeight="1" x14ac:dyDescent="0.2">
      <c r="A95" s="17" t="s">
        <v>41</v>
      </c>
      <c r="B95" s="160"/>
      <c r="C95" s="163" t="s">
        <v>62</v>
      </c>
      <c r="D95" s="137"/>
      <c r="E95" s="179" t="s">
        <v>19</v>
      </c>
      <c r="F95" s="137"/>
      <c r="G95" s="38">
        <v>1</v>
      </c>
      <c r="H95" s="38">
        <f>10+9</f>
        <v>19</v>
      </c>
      <c r="I95" s="51">
        <f t="shared" si="11"/>
        <v>19</v>
      </c>
      <c r="J95" s="38"/>
      <c r="K95" s="38">
        <f t="shared" si="12"/>
        <v>11</v>
      </c>
      <c r="L95" s="38">
        <f>3+5</f>
        <v>8</v>
      </c>
      <c r="M95" s="44">
        <f t="shared" si="13"/>
        <v>19</v>
      </c>
      <c r="N95" s="38">
        <v>12</v>
      </c>
      <c r="O95" s="44">
        <f t="shared" si="15"/>
        <v>228</v>
      </c>
      <c r="P95" s="39"/>
      <c r="Q95">
        <f t="shared" si="18"/>
        <v>0</v>
      </c>
      <c r="R95">
        <f t="shared" si="16"/>
        <v>0</v>
      </c>
      <c r="S95" s="100">
        <f t="shared" si="19"/>
        <v>0</v>
      </c>
      <c r="T95">
        <f t="shared" si="17"/>
        <v>0</v>
      </c>
    </row>
    <row r="96" spans="1:20" ht="15.75" customHeight="1" x14ac:dyDescent="0.2">
      <c r="A96" s="17" t="s">
        <v>41</v>
      </c>
      <c r="B96" s="160"/>
      <c r="C96" s="163" t="s">
        <v>67</v>
      </c>
      <c r="D96" s="137"/>
      <c r="E96" s="179" t="s">
        <v>6</v>
      </c>
      <c r="F96" s="137"/>
      <c r="G96" s="38">
        <v>1</v>
      </c>
      <c r="H96" s="38">
        <f>5+24</f>
        <v>29</v>
      </c>
      <c r="I96" s="51">
        <f t="shared" si="11"/>
        <v>29</v>
      </c>
      <c r="J96" s="38">
        <v>2</v>
      </c>
      <c r="K96" s="38">
        <f t="shared" si="12"/>
        <v>24</v>
      </c>
      <c r="L96" s="38">
        <f>1+2</f>
        <v>3</v>
      </c>
      <c r="M96" s="44">
        <f t="shared" si="13"/>
        <v>29</v>
      </c>
      <c r="N96" s="38">
        <v>26</v>
      </c>
      <c r="O96" s="44">
        <f t="shared" si="15"/>
        <v>754</v>
      </c>
      <c r="P96" s="39"/>
      <c r="Q96">
        <v>12</v>
      </c>
      <c r="R96">
        <f t="shared" si="16"/>
        <v>1</v>
      </c>
      <c r="S96" s="100">
        <f t="shared" si="19"/>
        <v>348</v>
      </c>
      <c r="T96">
        <f t="shared" si="17"/>
        <v>406</v>
      </c>
    </row>
    <row r="97" spans="1:20" ht="15.75" customHeight="1" x14ac:dyDescent="0.2">
      <c r="A97" s="17" t="s">
        <v>41</v>
      </c>
      <c r="B97" s="160"/>
      <c r="C97" s="180"/>
      <c r="D97" s="125"/>
      <c r="E97" s="164" t="s">
        <v>19</v>
      </c>
      <c r="F97" s="137"/>
      <c r="G97" s="38">
        <v>1</v>
      </c>
      <c r="H97" s="38">
        <v>6</v>
      </c>
      <c r="I97" s="51">
        <f t="shared" si="11"/>
        <v>6</v>
      </c>
      <c r="J97" s="38">
        <v>0</v>
      </c>
      <c r="K97" s="38">
        <f t="shared" si="12"/>
        <v>6</v>
      </c>
      <c r="L97" s="38">
        <v>0</v>
      </c>
      <c r="M97" s="44">
        <f t="shared" si="13"/>
        <v>6</v>
      </c>
      <c r="N97" s="38">
        <v>12</v>
      </c>
      <c r="O97" s="44">
        <f t="shared" si="15"/>
        <v>72</v>
      </c>
      <c r="P97" s="39"/>
      <c r="Q97">
        <f t="shared" si="18"/>
        <v>0</v>
      </c>
      <c r="R97">
        <f t="shared" si="16"/>
        <v>0</v>
      </c>
      <c r="S97" s="100">
        <f t="shared" si="19"/>
        <v>0</v>
      </c>
      <c r="T97">
        <f t="shared" si="17"/>
        <v>0</v>
      </c>
    </row>
    <row r="98" spans="1:20" ht="15.75" customHeight="1" x14ac:dyDescent="0.2">
      <c r="A98" s="17" t="s">
        <v>41</v>
      </c>
      <c r="B98" s="160"/>
      <c r="C98" s="145"/>
      <c r="D98" s="127"/>
      <c r="E98" s="164" t="s">
        <v>10</v>
      </c>
      <c r="F98" s="137"/>
      <c r="G98" s="38">
        <v>1</v>
      </c>
      <c r="H98" s="38">
        <v>6</v>
      </c>
      <c r="I98" s="51">
        <f t="shared" si="11"/>
        <v>6</v>
      </c>
      <c r="J98" s="38">
        <v>0</v>
      </c>
      <c r="K98" s="38">
        <f t="shared" si="12"/>
        <v>6</v>
      </c>
      <c r="L98" s="38">
        <v>0</v>
      </c>
      <c r="M98" s="44">
        <f t="shared" si="13"/>
        <v>6</v>
      </c>
      <c r="N98" s="38">
        <v>40</v>
      </c>
      <c r="O98" s="44">
        <f t="shared" si="15"/>
        <v>240</v>
      </c>
      <c r="P98" s="39"/>
      <c r="Q98">
        <f t="shared" si="18"/>
        <v>0</v>
      </c>
      <c r="R98">
        <f t="shared" si="16"/>
        <v>0</v>
      </c>
      <c r="S98" s="100">
        <f t="shared" si="19"/>
        <v>0</v>
      </c>
      <c r="T98">
        <f t="shared" si="17"/>
        <v>0</v>
      </c>
    </row>
    <row r="99" spans="1:20" ht="15.75" customHeight="1" x14ac:dyDescent="0.2">
      <c r="A99" s="17" t="s">
        <v>41</v>
      </c>
      <c r="B99" s="160"/>
      <c r="C99" s="163" t="s">
        <v>55</v>
      </c>
      <c r="D99" s="137"/>
      <c r="E99" s="164" t="s">
        <v>10</v>
      </c>
      <c r="F99" s="137"/>
      <c r="G99" s="38">
        <v>1</v>
      </c>
      <c r="H99" s="38">
        <v>3</v>
      </c>
      <c r="I99" s="51">
        <f t="shared" si="11"/>
        <v>3</v>
      </c>
      <c r="J99" s="38">
        <v>0</v>
      </c>
      <c r="K99" s="38">
        <v>3</v>
      </c>
      <c r="L99" s="38">
        <v>0</v>
      </c>
      <c r="M99" s="44">
        <f t="shared" si="13"/>
        <v>3</v>
      </c>
      <c r="N99" s="38">
        <v>40</v>
      </c>
      <c r="O99" s="44">
        <f t="shared" si="15"/>
        <v>120</v>
      </c>
      <c r="P99" s="39"/>
      <c r="Q99">
        <f t="shared" si="18"/>
        <v>0</v>
      </c>
      <c r="R99">
        <f t="shared" si="16"/>
        <v>0</v>
      </c>
      <c r="S99" s="100">
        <f t="shared" si="19"/>
        <v>0</v>
      </c>
      <c r="T99">
        <f t="shared" si="17"/>
        <v>0</v>
      </c>
    </row>
    <row r="100" spans="1:20" ht="15.75" customHeight="1" x14ac:dyDescent="0.2">
      <c r="A100" s="17" t="s">
        <v>41</v>
      </c>
      <c r="B100" s="160"/>
      <c r="C100" s="175" t="s">
        <v>90</v>
      </c>
      <c r="D100" s="139"/>
      <c r="E100" s="164" t="s">
        <v>19</v>
      </c>
      <c r="F100" s="137"/>
      <c r="G100" s="38">
        <v>1</v>
      </c>
      <c r="H100" s="38">
        <v>3</v>
      </c>
      <c r="I100" s="51">
        <f t="shared" si="11"/>
        <v>3</v>
      </c>
      <c r="J100" s="38">
        <v>0</v>
      </c>
      <c r="K100" s="38">
        <f t="shared" ref="K100:K101" si="20">I100-J100-L100</f>
        <v>2</v>
      </c>
      <c r="L100" s="38">
        <v>1</v>
      </c>
      <c r="M100" s="44">
        <f t="shared" si="13"/>
        <v>3</v>
      </c>
      <c r="N100" s="38">
        <v>12</v>
      </c>
      <c r="O100" s="44">
        <f t="shared" si="15"/>
        <v>36</v>
      </c>
      <c r="P100" s="39"/>
      <c r="Q100">
        <f t="shared" si="18"/>
        <v>0</v>
      </c>
      <c r="R100">
        <f t="shared" si="16"/>
        <v>0</v>
      </c>
      <c r="S100" s="100">
        <f t="shared" si="19"/>
        <v>0</v>
      </c>
      <c r="T100">
        <f t="shared" si="17"/>
        <v>0</v>
      </c>
    </row>
    <row r="101" spans="1:20" ht="15.75" customHeight="1" x14ac:dyDescent="0.2">
      <c r="A101" s="17" t="s">
        <v>41</v>
      </c>
      <c r="B101" s="160"/>
      <c r="C101" s="143"/>
      <c r="D101" s="125"/>
      <c r="E101" s="164" t="s">
        <v>12</v>
      </c>
      <c r="F101" s="137"/>
      <c r="G101" s="38">
        <v>1</v>
      </c>
      <c r="H101" s="38">
        <v>1</v>
      </c>
      <c r="I101" s="51">
        <f t="shared" si="11"/>
        <v>1</v>
      </c>
      <c r="J101" s="38">
        <v>0</v>
      </c>
      <c r="K101" s="38">
        <f t="shared" si="20"/>
        <v>1</v>
      </c>
      <c r="L101" s="38">
        <v>0</v>
      </c>
      <c r="M101" s="44">
        <f t="shared" si="13"/>
        <v>1</v>
      </c>
      <c r="N101" s="38">
        <v>18</v>
      </c>
      <c r="O101" s="44">
        <f>N101*I101</f>
        <v>18</v>
      </c>
      <c r="P101" s="39"/>
      <c r="Q101">
        <f t="shared" si="18"/>
        <v>0</v>
      </c>
      <c r="R101">
        <f t="shared" si="16"/>
        <v>0</v>
      </c>
      <c r="S101" s="100">
        <f t="shared" si="19"/>
        <v>0</v>
      </c>
      <c r="T101">
        <f t="shared" si="17"/>
        <v>0</v>
      </c>
    </row>
    <row r="102" spans="1:20" ht="15.75" customHeight="1" x14ac:dyDescent="0.2">
      <c r="A102" s="17" t="s">
        <v>41</v>
      </c>
      <c r="B102" s="160"/>
      <c r="C102" s="145"/>
      <c r="D102" s="127"/>
      <c r="E102" s="164" t="s">
        <v>6</v>
      </c>
      <c r="F102" s="137"/>
      <c r="G102" s="38">
        <v>1</v>
      </c>
      <c r="H102" s="38">
        <v>11</v>
      </c>
      <c r="I102" s="51">
        <f t="shared" si="11"/>
        <v>11</v>
      </c>
      <c r="J102" s="38">
        <v>0</v>
      </c>
      <c r="K102" s="38">
        <v>8</v>
      </c>
      <c r="L102" s="38">
        <v>2</v>
      </c>
      <c r="M102" s="44">
        <f t="shared" si="13"/>
        <v>10</v>
      </c>
      <c r="N102" s="38">
        <v>26</v>
      </c>
      <c r="O102" s="44">
        <f t="shared" si="15"/>
        <v>286</v>
      </c>
      <c r="P102" s="39"/>
      <c r="Q102">
        <v>12</v>
      </c>
      <c r="R102">
        <f t="shared" si="16"/>
        <v>1</v>
      </c>
      <c r="S102" s="100">
        <f t="shared" si="19"/>
        <v>132</v>
      </c>
      <c r="T102">
        <f t="shared" si="17"/>
        <v>154</v>
      </c>
    </row>
    <row r="103" spans="1:20" ht="15.75" customHeight="1" x14ac:dyDescent="0.2">
      <c r="A103" s="17" t="s">
        <v>41</v>
      </c>
      <c r="B103" s="160"/>
      <c r="C103" s="175" t="s">
        <v>91</v>
      </c>
      <c r="D103" s="139"/>
      <c r="E103" s="164" t="s">
        <v>40</v>
      </c>
      <c r="F103" s="137"/>
      <c r="G103" s="38">
        <v>1</v>
      </c>
      <c r="H103" s="38">
        <f>34+38</f>
        <v>72</v>
      </c>
      <c r="I103" s="51">
        <f t="shared" si="11"/>
        <v>72</v>
      </c>
      <c r="J103" s="38">
        <v>0</v>
      </c>
      <c r="K103" s="38">
        <f t="shared" ref="K103:K109" si="21">I103-J103-L103</f>
        <v>38</v>
      </c>
      <c r="L103" s="38">
        <v>34</v>
      </c>
      <c r="M103" s="44">
        <f t="shared" si="13"/>
        <v>72</v>
      </c>
      <c r="N103" s="38">
        <v>38</v>
      </c>
      <c r="O103" s="44">
        <f t="shared" si="15"/>
        <v>2736</v>
      </c>
      <c r="P103" s="39"/>
      <c r="Q103">
        <v>20</v>
      </c>
      <c r="R103">
        <f t="shared" si="16"/>
        <v>1</v>
      </c>
      <c r="S103" s="100">
        <f t="shared" si="19"/>
        <v>1440</v>
      </c>
      <c r="T103">
        <f t="shared" si="17"/>
        <v>1296</v>
      </c>
    </row>
    <row r="104" spans="1:20" ht="15.75" customHeight="1" x14ac:dyDescent="0.2">
      <c r="A104" s="17" t="s">
        <v>41</v>
      </c>
      <c r="B104" s="160"/>
      <c r="C104" s="143"/>
      <c r="D104" s="125"/>
      <c r="E104" s="164" t="s">
        <v>12</v>
      </c>
      <c r="F104" s="137"/>
      <c r="G104" s="38">
        <v>1</v>
      </c>
      <c r="H104" s="38">
        <v>27</v>
      </c>
      <c r="I104" s="51">
        <f t="shared" si="11"/>
        <v>27</v>
      </c>
      <c r="J104" s="38">
        <v>0</v>
      </c>
      <c r="K104" s="38">
        <f t="shared" si="21"/>
        <v>24</v>
      </c>
      <c r="L104" s="38">
        <v>3</v>
      </c>
      <c r="M104" s="44">
        <f t="shared" si="13"/>
        <v>27</v>
      </c>
      <c r="N104" s="38">
        <v>18</v>
      </c>
      <c r="O104" s="44">
        <f t="shared" si="15"/>
        <v>486</v>
      </c>
      <c r="P104" s="39"/>
      <c r="Q104">
        <f t="shared" si="18"/>
        <v>0</v>
      </c>
      <c r="R104">
        <f t="shared" si="16"/>
        <v>0</v>
      </c>
      <c r="S104" s="100">
        <f t="shared" si="19"/>
        <v>0</v>
      </c>
      <c r="T104">
        <f t="shared" si="17"/>
        <v>0</v>
      </c>
    </row>
    <row r="105" spans="1:20" ht="15.75" customHeight="1" x14ac:dyDescent="0.2">
      <c r="A105" s="17" t="s">
        <v>41</v>
      </c>
      <c r="B105" s="160"/>
      <c r="C105" s="145"/>
      <c r="D105" s="127"/>
      <c r="E105" s="164" t="s">
        <v>10</v>
      </c>
      <c r="F105" s="137"/>
      <c r="G105" s="38">
        <v>1</v>
      </c>
      <c r="H105" s="38">
        <v>13</v>
      </c>
      <c r="I105" s="51">
        <f t="shared" si="11"/>
        <v>13</v>
      </c>
      <c r="J105" s="38">
        <v>0</v>
      </c>
      <c r="K105" s="38">
        <f t="shared" si="21"/>
        <v>13</v>
      </c>
      <c r="L105" s="38">
        <v>0</v>
      </c>
      <c r="M105" s="44">
        <f t="shared" si="13"/>
        <v>13</v>
      </c>
      <c r="N105" s="38">
        <v>40</v>
      </c>
      <c r="O105" s="44">
        <f t="shared" si="15"/>
        <v>520</v>
      </c>
      <c r="P105" s="39"/>
      <c r="Q105">
        <f t="shared" si="18"/>
        <v>0</v>
      </c>
      <c r="R105">
        <f t="shared" si="16"/>
        <v>0</v>
      </c>
      <c r="S105" s="100">
        <f t="shared" si="19"/>
        <v>0</v>
      </c>
      <c r="T105">
        <f t="shared" si="17"/>
        <v>0</v>
      </c>
    </row>
    <row r="106" spans="1:20" ht="15.75" customHeight="1" x14ac:dyDescent="0.2">
      <c r="A106" s="17" t="s">
        <v>41</v>
      </c>
      <c r="B106" s="160"/>
      <c r="C106" s="163" t="s">
        <v>92</v>
      </c>
      <c r="D106" s="137"/>
      <c r="E106" s="164" t="s">
        <v>10</v>
      </c>
      <c r="F106" s="137"/>
      <c r="G106" s="38">
        <v>1</v>
      </c>
      <c r="H106" s="38">
        <v>8</v>
      </c>
      <c r="I106" s="51">
        <f t="shared" si="11"/>
        <v>8</v>
      </c>
      <c r="J106" s="38">
        <v>0</v>
      </c>
      <c r="K106" s="38">
        <f t="shared" si="21"/>
        <v>8</v>
      </c>
      <c r="L106" s="38">
        <v>0</v>
      </c>
      <c r="M106" s="44">
        <f t="shared" si="13"/>
        <v>8</v>
      </c>
      <c r="N106" s="38">
        <v>40</v>
      </c>
      <c r="O106" s="44">
        <f t="shared" si="15"/>
        <v>320</v>
      </c>
      <c r="P106" s="39"/>
      <c r="Q106">
        <f t="shared" si="18"/>
        <v>0</v>
      </c>
      <c r="R106">
        <f t="shared" si="16"/>
        <v>0</v>
      </c>
      <c r="S106" s="100">
        <f t="shared" si="19"/>
        <v>0</v>
      </c>
      <c r="T106">
        <f t="shared" si="17"/>
        <v>0</v>
      </c>
    </row>
    <row r="107" spans="1:20" ht="15.75" customHeight="1" x14ac:dyDescent="0.2">
      <c r="A107" s="17" t="s">
        <v>41</v>
      </c>
      <c r="B107" s="160"/>
      <c r="C107" s="175" t="s">
        <v>93</v>
      </c>
      <c r="D107" s="139"/>
      <c r="E107" s="164" t="s">
        <v>12</v>
      </c>
      <c r="F107" s="137"/>
      <c r="G107" s="38">
        <v>1</v>
      </c>
      <c r="H107" s="38">
        <v>1</v>
      </c>
      <c r="I107" s="51">
        <f t="shared" si="11"/>
        <v>1</v>
      </c>
      <c r="J107" s="38">
        <v>0</v>
      </c>
      <c r="K107" s="38">
        <f t="shared" si="21"/>
        <v>1</v>
      </c>
      <c r="L107" s="38">
        <v>0</v>
      </c>
      <c r="M107" s="44">
        <f t="shared" si="13"/>
        <v>1</v>
      </c>
      <c r="N107" s="38">
        <v>40</v>
      </c>
      <c r="O107" s="44">
        <f t="shared" si="15"/>
        <v>40</v>
      </c>
      <c r="P107" s="39"/>
      <c r="Q107">
        <f t="shared" si="18"/>
        <v>0</v>
      </c>
      <c r="R107">
        <f t="shared" si="16"/>
        <v>0</v>
      </c>
      <c r="S107" s="100">
        <f t="shared" si="19"/>
        <v>0</v>
      </c>
      <c r="T107">
        <f t="shared" si="17"/>
        <v>0</v>
      </c>
    </row>
    <row r="108" spans="1:20" ht="15.75" customHeight="1" x14ac:dyDescent="0.2">
      <c r="A108" s="17" t="s">
        <v>41</v>
      </c>
      <c r="B108" s="160"/>
      <c r="C108" s="143"/>
      <c r="D108" s="125"/>
      <c r="E108" s="164" t="s">
        <v>10</v>
      </c>
      <c r="F108" s="137"/>
      <c r="G108" s="38">
        <v>1</v>
      </c>
      <c r="H108" s="38">
        <v>29</v>
      </c>
      <c r="I108" s="51">
        <f t="shared" si="11"/>
        <v>29</v>
      </c>
      <c r="J108" s="38">
        <v>0</v>
      </c>
      <c r="K108" s="38">
        <f t="shared" si="21"/>
        <v>29</v>
      </c>
      <c r="L108" s="38">
        <v>0</v>
      </c>
      <c r="M108" s="44">
        <f t="shared" si="13"/>
        <v>29</v>
      </c>
      <c r="N108" s="38">
        <v>18</v>
      </c>
      <c r="O108" s="44">
        <f t="shared" si="15"/>
        <v>522</v>
      </c>
      <c r="P108" s="39"/>
      <c r="Q108">
        <f t="shared" si="18"/>
        <v>0</v>
      </c>
      <c r="R108">
        <f t="shared" si="16"/>
        <v>0</v>
      </c>
      <c r="S108" s="100">
        <f t="shared" si="19"/>
        <v>0</v>
      </c>
      <c r="T108">
        <f t="shared" si="17"/>
        <v>0</v>
      </c>
    </row>
    <row r="109" spans="1:20" ht="15.75" customHeight="1" x14ac:dyDescent="0.2">
      <c r="A109" s="17" t="s">
        <v>41</v>
      </c>
      <c r="B109" s="160"/>
      <c r="C109" s="143"/>
      <c r="D109" s="125"/>
      <c r="E109" s="164" t="s">
        <v>2</v>
      </c>
      <c r="F109" s="137"/>
      <c r="G109" s="38">
        <v>4</v>
      </c>
      <c r="H109" s="38">
        <v>2</v>
      </c>
      <c r="I109" s="51">
        <f t="shared" si="11"/>
        <v>8</v>
      </c>
      <c r="J109" s="38">
        <v>0</v>
      </c>
      <c r="K109" s="38">
        <f t="shared" si="21"/>
        <v>6</v>
      </c>
      <c r="L109" s="38">
        <v>2</v>
      </c>
      <c r="M109" s="44">
        <f t="shared" si="13"/>
        <v>8</v>
      </c>
      <c r="N109" s="38">
        <v>30</v>
      </c>
      <c r="O109" s="44">
        <f t="shared" si="15"/>
        <v>240</v>
      </c>
      <c r="P109" s="39"/>
      <c r="Q109" s="101">
        <v>40</v>
      </c>
      <c r="R109" s="101">
        <f t="shared" si="16"/>
        <v>1</v>
      </c>
      <c r="S109" s="102">
        <v>80</v>
      </c>
      <c r="T109" s="101">
        <f>IF(S109=0,0,O109-S109)</f>
        <v>160</v>
      </c>
    </row>
    <row r="110" spans="1:20" ht="15.75" customHeight="1" x14ac:dyDescent="0.2">
      <c r="A110" s="17" t="s">
        <v>41</v>
      </c>
      <c r="B110" s="160"/>
      <c r="C110" s="143"/>
      <c r="D110" s="125"/>
      <c r="E110" s="164" t="s">
        <v>19</v>
      </c>
      <c r="F110" s="137"/>
      <c r="G110" s="38">
        <v>1</v>
      </c>
      <c r="H110" s="38">
        <v>1</v>
      </c>
      <c r="I110" s="51">
        <f t="shared" si="11"/>
        <v>1</v>
      </c>
      <c r="J110" s="38">
        <v>0</v>
      </c>
      <c r="K110" s="70">
        <v>1</v>
      </c>
      <c r="L110" s="38">
        <v>0</v>
      </c>
      <c r="M110" s="44">
        <v>0</v>
      </c>
      <c r="N110" s="38">
        <v>12</v>
      </c>
      <c r="O110" s="44">
        <f t="shared" si="15"/>
        <v>12</v>
      </c>
      <c r="P110" s="39"/>
      <c r="Q110">
        <f t="shared" si="18"/>
        <v>0</v>
      </c>
      <c r="R110">
        <f t="shared" si="16"/>
        <v>0</v>
      </c>
      <c r="S110" s="100">
        <f t="shared" si="19"/>
        <v>0</v>
      </c>
      <c r="T110">
        <f t="shared" si="17"/>
        <v>0</v>
      </c>
    </row>
    <row r="111" spans="1:20" ht="15.75" customHeight="1" thickBot="1" x14ac:dyDescent="0.25">
      <c r="A111" s="24" t="s">
        <v>41</v>
      </c>
      <c r="B111" s="160"/>
      <c r="C111" s="143"/>
      <c r="D111" s="125"/>
      <c r="E111" s="176" t="s">
        <v>12</v>
      </c>
      <c r="F111" s="139"/>
      <c r="G111" s="40">
        <v>1</v>
      </c>
      <c r="H111" s="40">
        <v>21</v>
      </c>
      <c r="I111" s="52">
        <f t="shared" si="11"/>
        <v>21</v>
      </c>
      <c r="J111" s="40">
        <v>0</v>
      </c>
      <c r="K111" s="40">
        <f t="shared" ref="K111:K114" si="22">I111-J111-L111</f>
        <v>21</v>
      </c>
      <c r="L111" s="40">
        <v>0</v>
      </c>
      <c r="M111" s="34">
        <f t="shared" ref="M111:M114" si="23">SUM(J111:L111)</f>
        <v>21</v>
      </c>
      <c r="N111" s="40">
        <v>18</v>
      </c>
      <c r="O111" s="34">
        <f t="shared" si="15"/>
        <v>378</v>
      </c>
      <c r="P111" s="41"/>
      <c r="Q111">
        <f t="shared" si="18"/>
        <v>0</v>
      </c>
      <c r="R111">
        <f t="shared" si="16"/>
        <v>0</v>
      </c>
      <c r="S111" s="100">
        <f t="shared" si="19"/>
        <v>0</v>
      </c>
      <c r="T111">
        <f t="shared" si="17"/>
        <v>0</v>
      </c>
    </row>
    <row r="112" spans="1:20" ht="15.75" customHeight="1" x14ac:dyDescent="0.2">
      <c r="A112" s="81" t="s">
        <v>41</v>
      </c>
      <c r="B112" s="165">
        <v>1</v>
      </c>
      <c r="C112" s="168" t="s">
        <v>94</v>
      </c>
      <c r="D112" s="169"/>
      <c r="E112" s="165" t="s">
        <v>10</v>
      </c>
      <c r="F112" s="169"/>
      <c r="G112" s="82">
        <v>1</v>
      </c>
      <c r="H112" s="82">
        <f>2+2</f>
        <v>4</v>
      </c>
      <c r="I112" s="82">
        <f t="shared" si="11"/>
        <v>4</v>
      </c>
      <c r="J112" s="82">
        <v>0</v>
      </c>
      <c r="K112" s="82">
        <f t="shared" si="22"/>
        <v>4</v>
      </c>
      <c r="L112" s="82">
        <v>0</v>
      </c>
      <c r="M112" s="82">
        <f t="shared" si="23"/>
        <v>4</v>
      </c>
      <c r="N112" s="82">
        <v>40</v>
      </c>
      <c r="O112" s="82">
        <f t="shared" si="15"/>
        <v>160</v>
      </c>
      <c r="P112" s="83"/>
      <c r="Q112">
        <f t="shared" si="18"/>
        <v>0</v>
      </c>
      <c r="R112">
        <f t="shared" si="16"/>
        <v>0</v>
      </c>
      <c r="S112" s="100">
        <f t="shared" si="19"/>
        <v>0</v>
      </c>
      <c r="T112">
        <f t="shared" si="17"/>
        <v>0</v>
      </c>
    </row>
    <row r="113" spans="1:20" ht="15.75" customHeight="1" x14ac:dyDescent="0.2">
      <c r="A113" s="84" t="s">
        <v>41</v>
      </c>
      <c r="B113" s="166"/>
      <c r="C113" s="166"/>
      <c r="D113" s="166"/>
      <c r="E113" s="170" t="s">
        <v>19</v>
      </c>
      <c r="F113" s="166"/>
      <c r="G113" s="62">
        <v>1</v>
      </c>
      <c r="H113" s="62">
        <v>2</v>
      </c>
      <c r="I113" s="62">
        <f t="shared" si="11"/>
        <v>2</v>
      </c>
      <c r="J113" s="62">
        <v>0</v>
      </c>
      <c r="K113" s="62">
        <f t="shared" si="22"/>
        <v>2</v>
      </c>
      <c r="L113" s="62">
        <v>0</v>
      </c>
      <c r="M113" s="62">
        <f t="shared" si="23"/>
        <v>2</v>
      </c>
      <c r="N113" s="62">
        <v>12</v>
      </c>
      <c r="O113" s="62">
        <f t="shared" si="15"/>
        <v>24</v>
      </c>
      <c r="P113" s="85"/>
      <c r="Q113">
        <f t="shared" si="18"/>
        <v>0</v>
      </c>
      <c r="R113">
        <f t="shared" si="16"/>
        <v>0</v>
      </c>
      <c r="S113" s="100">
        <f t="shared" si="19"/>
        <v>0</v>
      </c>
      <c r="T113">
        <f t="shared" si="17"/>
        <v>0</v>
      </c>
    </row>
    <row r="114" spans="1:20" ht="15.75" customHeight="1" thickBot="1" x14ac:dyDescent="0.25">
      <c r="A114" s="86" t="s">
        <v>41</v>
      </c>
      <c r="B114" s="167"/>
      <c r="C114" s="167"/>
      <c r="D114" s="167"/>
      <c r="E114" s="171" t="s">
        <v>10</v>
      </c>
      <c r="F114" s="167"/>
      <c r="G114" s="87">
        <v>1</v>
      </c>
      <c r="H114" s="87">
        <v>21</v>
      </c>
      <c r="I114" s="87">
        <f t="shared" si="11"/>
        <v>21</v>
      </c>
      <c r="J114" s="87">
        <v>0</v>
      </c>
      <c r="K114" s="87">
        <f t="shared" si="22"/>
        <v>20</v>
      </c>
      <c r="L114" s="87">
        <v>1</v>
      </c>
      <c r="M114" s="87">
        <f t="shared" si="23"/>
        <v>21</v>
      </c>
      <c r="N114" s="87">
        <v>40</v>
      </c>
      <c r="O114" s="87">
        <f t="shared" si="15"/>
        <v>840</v>
      </c>
      <c r="P114" s="88"/>
      <c r="Q114">
        <f t="shared" si="18"/>
        <v>0</v>
      </c>
      <c r="R114">
        <f t="shared" si="16"/>
        <v>0</v>
      </c>
      <c r="S114" s="100">
        <f t="shared" si="19"/>
        <v>0</v>
      </c>
      <c r="T114">
        <f t="shared" si="17"/>
        <v>0</v>
      </c>
    </row>
    <row r="115" spans="1:20" ht="15.75" customHeight="1" x14ac:dyDescent="0.2">
      <c r="A115" s="67"/>
      <c r="B115" s="68"/>
      <c r="C115" s="172"/>
      <c r="D115" s="173"/>
      <c r="E115" s="174"/>
      <c r="F115" s="173"/>
      <c r="G115" s="68"/>
      <c r="H115" s="68"/>
      <c r="I115" s="68"/>
      <c r="J115" s="68"/>
      <c r="K115" s="68"/>
      <c r="L115" s="68"/>
      <c r="M115" s="68"/>
      <c r="N115" s="68"/>
      <c r="O115" s="68"/>
      <c r="P115" s="69"/>
    </row>
    <row r="116" spans="1:20" ht="15.75" customHeight="1" thickBot="1" x14ac:dyDescent="0.25"/>
    <row r="117" spans="1:20" ht="30" customHeight="1" thickBot="1" x14ac:dyDescent="0.25">
      <c r="N117" s="79" t="s">
        <v>246</v>
      </c>
      <c r="O117" s="80">
        <f>SUM(O13:O114)</f>
        <v>82828</v>
      </c>
    </row>
    <row r="118" spans="1:20" ht="15.75" customHeight="1" x14ac:dyDescent="0.2"/>
    <row r="119" spans="1:20" ht="15.75" customHeight="1" x14ac:dyDescent="0.2"/>
    <row r="120" spans="1:20" ht="15.75" customHeight="1" x14ac:dyDescent="0.2"/>
    <row r="121" spans="1:20" ht="15.75" customHeight="1" x14ac:dyDescent="0.2"/>
    <row r="122" spans="1:20" ht="15.75" customHeight="1" x14ac:dyDescent="0.2"/>
    <row r="123" spans="1:20" ht="15.75" customHeight="1" x14ac:dyDescent="0.2"/>
    <row r="124" spans="1:20" ht="15.75" customHeight="1" x14ac:dyDescent="0.2"/>
    <row r="125" spans="1:20" ht="15.75" customHeight="1" x14ac:dyDescent="0.2"/>
    <row r="126" spans="1:20" ht="15.75" customHeight="1" x14ac:dyDescent="0.2"/>
    <row r="127" spans="1:20" ht="15.75" customHeight="1" x14ac:dyDescent="0.2"/>
    <row r="128" spans="1:20"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sheetData>
  <mergeCells count="192">
    <mergeCell ref="A2:B7"/>
    <mergeCell ref="C2:O5"/>
    <mergeCell ref="P2:P7"/>
    <mergeCell ref="C6:O6"/>
    <mergeCell ref="C7:E7"/>
    <mergeCell ref="I7:K7"/>
    <mergeCell ref="L7:O7"/>
    <mergeCell ref="A8:P8"/>
    <mergeCell ref="A9:B9"/>
    <mergeCell ref="C9:D9"/>
    <mergeCell ref="E9:E10"/>
    <mergeCell ref="F9:I10"/>
    <mergeCell ref="J9:L10"/>
    <mergeCell ref="M9:P10"/>
    <mergeCell ref="A10:B10"/>
    <mergeCell ref="C10:D10"/>
    <mergeCell ref="P11:P12"/>
    <mergeCell ref="E12:F12"/>
    <mergeCell ref="B13:B15"/>
    <mergeCell ref="C13:D14"/>
    <mergeCell ref="E13:F13"/>
    <mergeCell ref="E14:F14"/>
    <mergeCell ref="C15:D15"/>
    <mergeCell ref="E15:F15"/>
    <mergeCell ref="A11:A12"/>
    <mergeCell ref="B11:B12"/>
    <mergeCell ref="C11:D12"/>
    <mergeCell ref="E11:I11"/>
    <mergeCell ref="J11:M11"/>
    <mergeCell ref="N11:O11"/>
    <mergeCell ref="C23:D24"/>
    <mergeCell ref="E23:F23"/>
    <mergeCell ref="E24:F24"/>
    <mergeCell ref="C25:D27"/>
    <mergeCell ref="E25:F25"/>
    <mergeCell ref="E26:F26"/>
    <mergeCell ref="E27:F27"/>
    <mergeCell ref="B16:B29"/>
    <mergeCell ref="C16:D16"/>
    <mergeCell ref="E16:F16"/>
    <mergeCell ref="C17:D22"/>
    <mergeCell ref="E17:F17"/>
    <mergeCell ref="E18:F18"/>
    <mergeCell ref="E19:F19"/>
    <mergeCell ref="E20:F20"/>
    <mergeCell ref="E21:F21"/>
    <mergeCell ref="E22:F22"/>
    <mergeCell ref="C28:D28"/>
    <mergeCell ref="E28:F28"/>
    <mergeCell ref="C29:D29"/>
    <mergeCell ref="E29:F29"/>
    <mergeCell ref="B30:B43"/>
    <mergeCell ref="C30:D30"/>
    <mergeCell ref="E30:F30"/>
    <mergeCell ref="C31:D32"/>
    <mergeCell ref="E31:F31"/>
    <mergeCell ref="E32:F32"/>
    <mergeCell ref="C38:D39"/>
    <mergeCell ref="E38:F38"/>
    <mergeCell ref="E39:F39"/>
    <mergeCell ref="C40:D42"/>
    <mergeCell ref="E40:F40"/>
    <mergeCell ref="E41:F41"/>
    <mergeCell ref="E42:F42"/>
    <mergeCell ref="C33:D36"/>
    <mergeCell ref="E33:F33"/>
    <mergeCell ref="E34:F34"/>
    <mergeCell ref="E35:F35"/>
    <mergeCell ref="E36:F36"/>
    <mergeCell ref="C37:D37"/>
    <mergeCell ref="E37:F37"/>
    <mergeCell ref="E50:F50"/>
    <mergeCell ref="C51:D52"/>
    <mergeCell ref="E51:F51"/>
    <mergeCell ref="E52:F52"/>
    <mergeCell ref="C43:D43"/>
    <mergeCell ref="E43:F43"/>
    <mergeCell ref="C44:D44"/>
    <mergeCell ref="E44:F44"/>
    <mergeCell ref="C45:D47"/>
    <mergeCell ref="E45:F45"/>
    <mergeCell ref="E46:F46"/>
    <mergeCell ref="E47:F47"/>
    <mergeCell ref="C48:D48"/>
    <mergeCell ref="C58:D60"/>
    <mergeCell ref="E58:F58"/>
    <mergeCell ref="E59:F59"/>
    <mergeCell ref="E60:F60"/>
    <mergeCell ref="C61:D61"/>
    <mergeCell ref="E61:F61"/>
    <mergeCell ref="C53:D53"/>
    <mergeCell ref="E53:F53"/>
    <mergeCell ref="B54:B63"/>
    <mergeCell ref="C54:D54"/>
    <mergeCell ref="E54:F54"/>
    <mergeCell ref="C55:D56"/>
    <mergeCell ref="E55:F55"/>
    <mergeCell ref="E56:F56"/>
    <mergeCell ref="C57:D57"/>
    <mergeCell ref="E57:F57"/>
    <mergeCell ref="B44:B53"/>
    <mergeCell ref="C62:D62"/>
    <mergeCell ref="E62:F62"/>
    <mergeCell ref="C63:D63"/>
    <mergeCell ref="E63:F63"/>
    <mergeCell ref="E48:F48"/>
    <mergeCell ref="C49:D50"/>
    <mergeCell ref="E49:F49"/>
    <mergeCell ref="C80:D80"/>
    <mergeCell ref="B64:B73"/>
    <mergeCell ref="C64:D64"/>
    <mergeCell ref="E64:F64"/>
    <mergeCell ref="C65:D65"/>
    <mergeCell ref="E65:F65"/>
    <mergeCell ref="C66:D66"/>
    <mergeCell ref="C70:D70"/>
    <mergeCell ref="E70:F70"/>
    <mergeCell ref="C71:D72"/>
    <mergeCell ref="E71:F71"/>
    <mergeCell ref="E72:F72"/>
    <mergeCell ref="C73:D73"/>
    <mergeCell ref="E73:F73"/>
    <mergeCell ref="E66:F66"/>
    <mergeCell ref="C67:D67"/>
    <mergeCell ref="E67:F67"/>
    <mergeCell ref="C68:D68"/>
    <mergeCell ref="E68:F68"/>
    <mergeCell ref="C69:D69"/>
    <mergeCell ref="E69:F69"/>
    <mergeCell ref="C87:D87"/>
    <mergeCell ref="E87:F87"/>
    <mergeCell ref="C88:D88"/>
    <mergeCell ref="E88:F88"/>
    <mergeCell ref="C89:D89"/>
    <mergeCell ref="E89:F89"/>
    <mergeCell ref="B74:B92"/>
    <mergeCell ref="C74:D77"/>
    <mergeCell ref="E74:F74"/>
    <mergeCell ref="E75:F75"/>
    <mergeCell ref="E76:F76"/>
    <mergeCell ref="E77:F77"/>
    <mergeCell ref="C78:D79"/>
    <mergeCell ref="E78:F78"/>
    <mergeCell ref="E79:F79"/>
    <mergeCell ref="E80:F80"/>
    <mergeCell ref="C81:D83"/>
    <mergeCell ref="E81:F81"/>
    <mergeCell ref="E82:F82"/>
    <mergeCell ref="E83:F83"/>
    <mergeCell ref="C84:D86"/>
    <mergeCell ref="E84:F84"/>
    <mergeCell ref="E85:F85"/>
    <mergeCell ref="E86:F86"/>
    <mergeCell ref="C90:D92"/>
    <mergeCell ref="E90:F90"/>
    <mergeCell ref="E91:F91"/>
    <mergeCell ref="E92:F92"/>
    <mergeCell ref="C106:D106"/>
    <mergeCell ref="E106:F106"/>
    <mergeCell ref="B93:B111"/>
    <mergeCell ref="C93:D94"/>
    <mergeCell ref="E93:F93"/>
    <mergeCell ref="C95:D95"/>
    <mergeCell ref="E95:F95"/>
    <mergeCell ref="C96:D96"/>
    <mergeCell ref="E96:F96"/>
    <mergeCell ref="C97:D98"/>
    <mergeCell ref="E97:F97"/>
    <mergeCell ref="C100:D102"/>
    <mergeCell ref="E100:F100"/>
    <mergeCell ref="E101:F101"/>
    <mergeCell ref="E102:F102"/>
    <mergeCell ref="C103:D105"/>
    <mergeCell ref="E103:F103"/>
    <mergeCell ref="E104:F104"/>
    <mergeCell ref="E105:F105"/>
    <mergeCell ref="E98:F98"/>
    <mergeCell ref="C99:D99"/>
    <mergeCell ref="E99:F99"/>
    <mergeCell ref="B112:B114"/>
    <mergeCell ref="C112:D114"/>
    <mergeCell ref="E112:F112"/>
    <mergeCell ref="E113:F113"/>
    <mergeCell ref="E114:F114"/>
    <mergeCell ref="C115:D115"/>
    <mergeCell ref="E115:F115"/>
    <mergeCell ref="C107:D111"/>
    <mergeCell ref="E107:F107"/>
    <mergeCell ref="E108:F108"/>
    <mergeCell ref="E109:F109"/>
    <mergeCell ref="E110:F110"/>
    <mergeCell ref="E111:F111"/>
  </mergeCells>
  <dataValidations count="1">
    <dataValidation type="list" allowBlank="1" showInputMessage="1" showErrorMessage="1" prompt="DATOS NO VALIDOS" sqref="E13:E115" xr:uid="{4B0782C8-146C-4A3D-B4A1-87B02A2C768A}">
      <formula1>$AB$3:$AB$21</formula1>
    </dataValidation>
  </dataValidations>
  <pageMargins left="0.7" right="0.7" top="0.75" bottom="0.75" header="0" footer="0"/>
  <pageSetup orientation="landscape"/>
  <drawing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C41AD4-08EA-4058-A313-F691A2D7877A}">
  <sheetPr>
    <pageSetUpPr fitToPage="1"/>
  </sheetPr>
  <dimension ref="A1:AB304"/>
  <sheetViews>
    <sheetView topLeftCell="O1" zoomScaleNormal="100" workbookViewId="0">
      <selection activeCell="V1" sqref="V1"/>
    </sheetView>
  </sheetViews>
  <sheetFormatPr baseColWidth="10" defaultColWidth="14.375" defaultRowHeight="15" customHeight="1" x14ac:dyDescent="0.2"/>
  <cols>
    <col min="1" max="1" width="25.125" customWidth="1"/>
    <col min="2" max="2" width="18.75" customWidth="1"/>
    <col min="3" max="4" width="30.75" customWidth="1"/>
    <col min="5" max="5" width="27.25" customWidth="1"/>
    <col min="6" max="6" width="27.625" customWidth="1"/>
    <col min="7" max="8" width="21.75" customWidth="1"/>
    <col min="9" max="9" width="13" customWidth="1"/>
    <col min="10" max="10" width="11.875" customWidth="1"/>
    <col min="11" max="11" width="11.125" customWidth="1"/>
    <col min="12" max="12" width="11.625" customWidth="1"/>
    <col min="13" max="13" width="9.625" customWidth="1"/>
    <col min="14" max="14" width="18.25" customWidth="1"/>
    <col min="15" max="15" width="15" customWidth="1"/>
    <col min="16" max="16" width="35.125" customWidth="1"/>
    <col min="17" max="17" width="13.625" customWidth="1"/>
    <col min="18" max="18" width="19.125" customWidth="1"/>
    <col min="19" max="19" width="19.875" customWidth="1"/>
    <col min="20" max="20" width="22" customWidth="1"/>
    <col min="21" max="27" width="11.375" customWidth="1"/>
    <col min="28" max="28" width="26" customWidth="1"/>
  </cols>
  <sheetData>
    <row r="1" spans="1:28" ht="43.5" customHeight="1" x14ac:dyDescent="0.2">
      <c r="S1" s="107" t="s">
        <v>259</v>
      </c>
      <c r="T1" s="107">
        <f>+SUM(T3:T104)*252*12/1000</f>
        <v>121588.992</v>
      </c>
    </row>
    <row r="2" spans="1:28" ht="58.5" customHeight="1" thickBot="1" x14ac:dyDescent="0.3">
      <c r="A2" s="96"/>
      <c r="B2" s="97"/>
      <c r="C2" s="117"/>
      <c r="D2" s="158"/>
      <c r="E2" s="187" t="s">
        <v>30</v>
      </c>
      <c r="F2" s="188"/>
      <c r="G2" s="7" t="s">
        <v>31</v>
      </c>
      <c r="H2" s="7" t="s">
        <v>32</v>
      </c>
      <c r="I2" s="6" t="s">
        <v>33</v>
      </c>
      <c r="J2" s="8" t="s">
        <v>34</v>
      </c>
      <c r="K2" s="7" t="s">
        <v>35</v>
      </c>
      <c r="L2" s="7" t="s">
        <v>36</v>
      </c>
      <c r="M2" s="9" t="s">
        <v>37</v>
      </c>
      <c r="N2" s="10" t="s">
        <v>38</v>
      </c>
      <c r="O2" s="7" t="s">
        <v>39</v>
      </c>
      <c r="P2" s="95"/>
      <c r="Q2" s="104" t="s">
        <v>256</v>
      </c>
      <c r="R2" s="104" t="s">
        <v>258</v>
      </c>
      <c r="S2" s="105" t="s">
        <v>257</v>
      </c>
      <c r="T2" s="106" t="s">
        <v>254</v>
      </c>
      <c r="AB2" s="1" t="s">
        <v>40</v>
      </c>
    </row>
    <row r="3" spans="1:28" ht="19.5" customHeight="1" x14ac:dyDescent="0.25">
      <c r="A3" s="11" t="s">
        <v>41</v>
      </c>
      <c r="B3" s="189">
        <v>8</v>
      </c>
      <c r="C3" s="182" t="s">
        <v>42</v>
      </c>
      <c r="D3" s="123"/>
      <c r="E3" s="183" t="s">
        <v>29</v>
      </c>
      <c r="F3" s="130"/>
      <c r="G3" s="12">
        <v>1</v>
      </c>
      <c r="H3" s="12">
        <v>6</v>
      </c>
      <c r="I3" s="13">
        <f>G3*H3</f>
        <v>6</v>
      </c>
      <c r="J3" s="14">
        <v>0</v>
      </c>
      <c r="K3" s="12">
        <v>1</v>
      </c>
      <c r="L3" s="12">
        <v>5</v>
      </c>
      <c r="M3" s="53">
        <f>SUM(J3:L3)</f>
        <v>6</v>
      </c>
      <c r="N3" s="15">
        <v>26</v>
      </c>
      <c r="O3" s="13">
        <f>K3*N3</f>
        <v>26</v>
      </c>
      <c r="P3" s="16"/>
      <c r="Q3" s="5">
        <v>12</v>
      </c>
      <c r="R3">
        <f>+IF(OR(E3=$AB$6,E3=$AB$7,E3=$AB$8,E3=$AB$9,E3=$AB$10,E3=$AB$11,E3=$AB$12),0,1)</f>
        <v>1</v>
      </c>
      <c r="S3">
        <f>K3*Q3</f>
        <v>12</v>
      </c>
      <c r="T3">
        <f>IF(R3=0,0,O3-S3)</f>
        <v>14</v>
      </c>
      <c r="AB3" s="1" t="s">
        <v>43</v>
      </c>
    </row>
    <row r="4" spans="1:28" ht="19.5" customHeight="1" x14ac:dyDescent="0.25">
      <c r="A4" s="17" t="s">
        <v>41</v>
      </c>
      <c r="B4" s="160"/>
      <c r="C4" s="145"/>
      <c r="D4" s="127"/>
      <c r="E4" s="164" t="s">
        <v>44</v>
      </c>
      <c r="F4" s="137"/>
      <c r="G4" s="18">
        <v>1</v>
      </c>
      <c r="H4" s="18">
        <v>1</v>
      </c>
      <c r="I4" s="19">
        <f t="shared" ref="I4:I51" si="0">G4*H4</f>
        <v>1</v>
      </c>
      <c r="J4" s="20">
        <v>0</v>
      </c>
      <c r="K4" s="18">
        <v>1</v>
      </c>
      <c r="L4" s="18">
        <v>0</v>
      </c>
      <c r="M4" s="21">
        <f t="shared" ref="M4:M51" si="1">SUM(J4:L4)</f>
        <v>1</v>
      </c>
      <c r="N4" s="22">
        <v>20</v>
      </c>
      <c r="O4" s="19">
        <f t="shared" ref="O4:O6" si="2">K4*N4</f>
        <v>20</v>
      </c>
      <c r="P4" s="23"/>
      <c r="Q4" s="5">
        <v>12</v>
      </c>
      <c r="R4">
        <f t="shared" ref="R4:R67" si="3">+IF(OR(E4=$AB$6,E4=$AB$7,E4=$AB$8,E4=$AB$9,E4=$AB$10,E4=$AB$11,E4=$AB$12),0,1)</f>
        <v>1</v>
      </c>
      <c r="S4">
        <f t="shared" ref="S4:S6" si="4">K4*Q4</f>
        <v>12</v>
      </c>
      <c r="T4">
        <f t="shared" ref="T4:T67" si="5">IF(R4=0,0,O4-S4)</f>
        <v>8</v>
      </c>
      <c r="AB4" s="1" t="s">
        <v>44</v>
      </c>
    </row>
    <row r="5" spans="1:28" ht="19.5" customHeight="1" thickBot="1" x14ac:dyDescent="0.3">
      <c r="A5" s="24" t="s">
        <v>41</v>
      </c>
      <c r="B5" s="160"/>
      <c r="C5" s="175" t="s">
        <v>45</v>
      </c>
      <c r="D5" s="139"/>
      <c r="E5" s="176" t="s">
        <v>10</v>
      </c>
      <c r="F5" s="139"/>
      <c r="G5" s="25">
        <v>1</v>
      </c>
      <c r="H5" s="25">
        <v>4</v>
      </c>
      <c r="I5" s="26">
        <f t="shared" si="0"/>
        <v>4</v>
      </c>
      <c r="J5" s="27">
        <v>0</v>
      </c>
      <c r="K5" s="25">
        <v>4</v>
      </c>
      <c r="L5" s="25">
        <v>0</v>
      </c>
      <c r="M5" s="28">
        <f t="shared" si="1"/>
        <v>4</v>
      </c>
      <c r="N5" s="29">
        <v>40</v>
      </c>
      <c r="O5" s="26">
        <f t="shared" si="2"/>
        <v>160</v>
      </c>
      <c r="P5" s="30"/>
      <c r="Q5" s="5">
        <f t="shared" ref="Q5:Q67" si="6">+IF(R5=0,0,"")</f>
        <v>0</v>
      </c>
      <c r="R5">
        <f t="shared" si="3"/>
        <v>0</v>
      </c>
      <c r="S5">
        <f t="shared" si="4"/>
        <v>0</v>
      </c>
      <c r="T5">
        <f t="shared" si="5"/>
        <v>0</v>
      </c>
      <c r="AB5" s="1" t="s">
        <v>46</v>
      </c>
    </row>
    <row r="6" spans="1:28" ht="19.5" customHeight="1" x14ac:dyDescent="0.25">
      <c r="A6" s="11" t="s">
        <v>41</v>
      </c>
      <c r="B6" s="177">
        <v>7</v>
      </c>
      <c r="C6" s="185" t="s">
        <v>47</v>
      </c>
      <c r="D6" s="130"/>
      <c r="E6" s="183" t="s">
        <v>6</v>
      </c>
      <c r="F6" s="130"/>
      <c r="G6" s="31">
        <v>1</v>
      </c>
      <c r="H6" s="31">
        <f>2+2</f>
        <v>4</v>
      </c>
      <c r="I6" s="31">
        <f t="shared" si="0"/>
        <v>4</v>
      </c>
      <c r="J6" s="31">
        <v>0</v>
      </c>
      <c r="K6" s="31">
        <f>2+2</f>
        <v>4</v>
      </c>
      <c r="L6" s="31">
        <v>0</v>
      </c>
      <c r="M6" s="31">
        <f t="shared" si="1"/>
        <v>4</v>
      </c>
      <c r="N6" s="31">
        <v>26</v>
      </c>
      <c r="O6" s="31">
        <f t="shared" si="2"/>
        <v>104</v>
      </c>
      <c r="P6" s="32"/>
      <c r="Q6" s="5">
        <v>12</v>
      </c>
      <c r="R6">
        <f t="shared" si="3"/>
        <v>1</v>
      </c>
      <c r="S6">
        <f t="shared" si="4"/>
        <v>48</v>
      </c>
      <c r="T6">
        <f t="shared" si="5"/>
        <v>56</v>
      </c>
      <c r="AB6" s="99" t="s">
        <v>48</v>
      </c>
    </row>
    <row r="7" spans="1:28" ht="19.5" customHeight="1" x14ac:dyDescent="0.25">
      <c r="A7" s="17" t="s">
        <v>41</v>
      </c>
      <c r="B7" s="160"/>
      <c r="C7" s="175" t="s">
        <v>49</v>
      </c>
      <c r="D7" s="139"/>
      <c r="E7" s="164" t="s">
        <v>10</v>
      </c>
      <c r="F7" s="137"/>
      <c r="G7" s="44">
        <v>1</v>
      </c>
      <c r="H7" s="44">
        <f>44+1+2+22+4</f>
        <v>73</v>
      </c>
      <c r="I7" s="44">
        <f t="shared" si="0"/>
        <v>73</v>
      </c>
      <c r="J7" s="44">
        <v>0</v>
      </c>
      <c r="K7" s="44">
        <f>39+22+4+6</f>
        <v>71</v>
      </c>
      <c r="L7" s="44">
        <v>2</v>
      </c>
      <c r="M7" s="44">
        <f t="shared" si="1"/>
        <v>73</v>
      </c>
      <c r="N7" s="44">
        <v>40</v>
      </c>
      <c r="O7" s="44">
        <f t="shared" ref="O7:O51" si="7">N7*I7</f>
        <v>2920</v>
      </c>
      <c r="P7" s="33"/>
      <c r="Q7" s="5">
        <f t="shared" si="6"/>
        <v>0</v>
      </c>
      <c r="R7">
        <f t="shared" si="3"/>
        <v>0</v>
      </c>
      <c r="S7">
        <f>Q7*I7</f>
        <v>0</v>
      </c>
      <c r="T7">
        <f t="shared" si="5"/>
        <v>0</v>
      </c>
      <c r="AB7" s="99" t="s">
        <v>50</v>
      </c>
    </row>
    <row r="8" spans="1:28" ht="19.5" customHeight="1" x14ac:dyDescent="0.25">
      <c r="A8" s="17" t="s">
        <v>41</v>
      </c>
      <c r="B8" s="160"/>
      <c r="C8" s="143"/>
      <c r="D8" s="125"/>
      <c r="E8" s="164" t="s">
        <v>6</v>
      </c>
      <c r="F8" s="137"/>
      <c r="G8" s="44">
        <v>1</v>
      </c>
      <c r="H8" s="44">
        <v>26</v>
      </c>
      <c r="I8" s="44">
        <f t="shared" si="0"/>
        <v>26</v>
      </c>
      <c r="J8" s="44">
        <v>0</v>
      </c>
      <c r="K8" s="44">
        <v>25</v>
      </c>
      <c r="L8" s="44">
        <f>1</f>
        <v>1</v>
      </c>
      <c r="M8" s="44">
        <f t="shared" si="1"/>
        <v>26</v>
      </c>
      <c r="N8" s="44">
        <v>26</v>
      </c>
      <c r="O8" s="44">
        <f t="shared" si="7"/>
        <v>676</v>
      </c>
      <c r="P8" s="33"/>
      <c r="Q8" s="5">
        <v>12</v>
      </c>
      <c r="R8">
        <f t="shared" si="3"/>
        <v>1</v>
      </c>
      <c r="S8">
        <f t="shared" ref="S8:S71" si="8">Q8*I8</f>
        <v>312</v>
      </c>
      <c r="T8">
        <f t="shared" si="5"/>
        <v>364</v>
      </c>
      <c r="AB8" s="99" t="s">
        <v>51</v>
      </c>
    </row>
    <row r="9" spans="1:28" ht="19.5" customHeight="1" x14ac:dyDescent="0.25">
      <c r="A9" s="17" t="s">
        <v>41</v>
      </c>
      <c r="B9" s="160"/>
      <c r="C9" s="143"/>
      <c r="D9" s="125"/>
      <c r="E9" s="164" t="s">
        <v>29</v>
      </c>
      <c r="F9" s="137"/>
      <c r="G9" s="44">
        <v>2</v>
      </c>
      <c r="H9" s="44">
        <v>3</v>
      </c>
      <c r="I9" s="44">
        <f t="shared" si="0"/>
        <v>6</v>
      </c>
      <c r="J9" s="44">
        <v>0</v>
      </c>
      <c r="K9" s="44">
        <v>6</v>
      </c>
      <c r="L9" s="44">
        <v>0</v>
      </c>
      <c r="M9" s="44">
        <f t="shared" si="1"/>
        <v>6</v>
      </c>
      <c r="N9" s="44">
        <v>26</v>
      </c>
      <c r="O9" s="44">
        <f t="shared" si="7"/>
        <v>156</v>
      </c>
      <c r="P9" s="33"/>
      <c r="Q9" s="5">
        <v>12</v>
      </c>
      <c r="R9">
        <f t="shared" si="3"/>
        <v>1</v>
      </c>
      <c r="S9">
        <f t="shared" si="8"/>
        <v>72</v>
      </c>
      <c r="T9">
        <f t="shared" si="5"/>
        <v>84</v>
      </c>
      <c r="AB9" s="99" t="s">
        <v>10</v>
      </c>
    </row>
    <row r="10" spans="1:28" ht="19.5" customHeight="1" x14ac:dyDescent="0.25">
      <c r="A10" s="17" t="s">
        <v>41</v>
      </c>
      <c r="B10" s="160"/>
      <c r="C10" s="143"/>
      <c r="D10" s="125"/>
      <c r="E10" s="164" t="s">
        <v>3</v>
      </c>
      <c r="F10" s="137"/>
      <c r="G10" s="44">
        <v>1</v>
      </c>
      <c r="H10" s="44">
        <v>2</v>
      </c>
      <c r="I10" s="44">
        <f t="shared" si="0"/>
        <v>2</v>
      </c>
      <c r="J10" s="44">
        <v>0</v>
      </c>
      <c r="K10" s="44">
        <v>2</v>
      </c>
      <c r="L10" s="44">
        <v>0</v>
      </c>
      <c r="M10" s="44">
        <f t="shared" si="1"/>
        <v>2</v>
      </c>
      <c r="N10" s="44">
        <v>32</v>
      </c>
      <c r="O10" s="44">
        <f t="shared" si="7"/>
        <v>64</v>
      </c>
      <c r="P10" s="33"/>
      <c r="Q10" s="5">
        <v>16</v>
      </c>
      <c r="R10">
        <f t="shared" si="3"/>
        <v>1</v>
      </c>
      <c r="S10">
        <f t="shared" si="8"/>
        <v>32</v>
      </c>
      <c r="T10">
        <f t="shared" si="5"/>
        <v>32</v>
      </c>
      <c r="AB10" s="99" t="s">
        <v>12</v>
      </c>
    </row>
    <row r="11" spans="1:28" ht="30.75" customHeight="1" x14ac:dyDescent="0.25">
      <c r="A11" s="17" t="s">
        <v>41</v>
      </c>
      <c r="B11" s="160"/>
      <c r="C11" s="143"/>
      <c r="D11" s="125"/>
      <c r="E11" s="164" t="s">
        <v>2</v>
      </c>
      <c r="F11" s="137"/>
      <c r="G11" s="44">
        <f>4</f>
        <v>4</v>
      </c>
      <c r="H11" s="44">
        <f>13+1+2+2+3</f>
        <v>21</v>
      </c>
      <c r="I11" s="44">
        <f t="shared" si="0"/>
        <v>84</v>
      </c>
      <c r="J11" s="44">
        <v>0</v>
      </c>
      <c r="K11" s="44">
        <f>41+7+18</f>
        <v>66</v>
      </c>
      <c r="L11" s="44">
        <f>6+4+5+1+1+1</f>
        <v>18</v>
      </c>
      <c r="M11" s="44">
        <f t="shared" si="1"/>
        <v>84</v>
      </c>
      <c r="N11" s="44">
        <v>30</v>
      </c>
      <c r="O11" s="44">
        <f t="shared" si="7"/>
        <v>2520</v>
      </c>
      <c r="P11" s="33" t="s">
        <v>52</v>
      </c>
      <c r="Q11" s="5">
        <v>40</v>
      </c>
      <c r="R11">
        <f t="shared" si="3"/>
        <v>1</v>
      </c>
      <c r="S11">
        <f>+V11*Q11</f>
        <v>840</v>
      </c>
      <c r="T11">
        <f t="shared" si="5"/>
        <v>1680</v>
      </c>
      <c r="U11">
        <f>+O11</f>
        <v>2520</v>
      </c>
      <c r="V11">
        <f>+U11/120</f>
        <v>21</v>
      </c>
      <c r="AB11" s="99" t="s">
        <v>19</v>
      </c>
    </row>
    <row r="12" spans="1:28" ht="19.5" customHeight="1" x14ac:dyDescent="0.25">
      <c r="A12" s="17" t="s">
        <v>41</v>
      </c>
      <c r="B12" s="160"/>
      <c r="C12" s="145"/>
      <c r="D12" s="127"/>
      <c r="E12" s="164" t="s">
        <v>19</v>
      </c>
      <c r="F12" s="137"/>
      <c r="G12" s="44">
        <v>1</v>
      </c>
      <c r="H12" s="44">
        <f>4+1+14+1</f>
        <v>20</v>
      </c>
      <c r="I12" s="44">
        <f t="shared" si="0"/>
        <v>20</v>
      </c>
      <c r="J12" s="44">
        <v>0</v>
      </c>
      <c r="K12" s="44">
        <v>20</v>
      </c>
      <c r="L12" s="44">
        <v>0</v>
      </c>
      <c r="M12" s="44">
        <f t="shared" si="1"/>
        <v>20</v>
      </c>
      <c r="N12" s="44">
        <v>12</v>
      </c>
      <c r="O12" s="44">
        <f t="shared" si="7"/>
        <v>240</v>
      </c>
      <c r="P12" s="33"/>
      <c r="Q12" s="5">
        <f t="shared" si="6"/>
        <v>0</v>
      </c>
      <c r="R12">
        <f t="shared" si="3"/>
        <v>0</v>
      </c>
      <c r="S12">
        <f t="shared" si="8"/>
        <v>0</v>
      </c>
      <c r="T12">
        <f t="shared" si="5"/>
        <v>0</v>
      </c>
      <c r="AB12" s="99" t="s">
        <v>43</v>
      </c>
    </row>
    <row r="13" spans="1:28" ht="19.5" customHeight="1" x14ac:dyDescent="0.25">
      <c r="A13" s="17" t="s">
        <v>41</v>
      </c>
      <c r="B13" s="160"/>
      <c r="C13" s="175" t="s">
        <v>53</v>
      </c>
      <c r="D13" s="139"/>
      <c r="E13" s="164" t="s">
        <v>6</v>
      </c>
      <c r="F13" s="137"/>
      <c r="G13" s="44">
        <v>1</v>
      </c>
      <c r="H13" s="44">
        <v>35</v>
      </c>
      <c r="I13" s="44">
        <f t="shared" si="0"/>
        <v>35</v>
      </c>
      <c r="J13" s="44">
        <v>0</v>
      </c>
      <c r="K13" s="44">
        <v>25</v>
      </c>
      <c r="L13" s="44">
        <v>10</v>
      </c>
      <c r="M13" s="44">
        <f t="shared" si="1"/>
        <v>35</v>
      </c>
      <c r="N13" s="44">
        <v>26</v>
      </c>
      <c r="O13" s="44">
        <f t="shared" si="7"/>
        <v>910</v>
      </c>
      <c r="P13" s="33"/>
      <c r="Q13" s="5">
        <v>12</v>
      </c>
      <c r="R13">
        <f t="shared" si="3"/>
        <v>1</v>
      </c>
      <c r="S13">
        <f t="shared" si="8"/>
        <v>420</v>
      </c>
      <c r="T13">
        <f t="shared" si="5"/>
        <v>490</v>
      </c>
    </row>
    <row r="14" spans="1:28" ht="19.5" customHeight="1" x14ac:dyDescent="0.25">
      <c r="A14" s="17" t="s">
        <v>41</v>
      </c>
      <c r="B14" s="160"/>
      <c r="C14" s="145"/>
      <c r="D14" s="127"/>
      <c r="E14" s="164" t="s">
        <v>43</v>
      </c>
      <c r="F14" s="137"/>
      <c r="G14" s="44">
        <v>1</v>
      </c>
      <c r="H14" s="44">
        <v>4</v>
      </c>
      <c r="I14" s="44">
        <f t="shared" si="0"/>
        <v>4</v>
      </c>
      <c r="J14" s="44">
        <v>0</v>
      </c>
      <c r="K14" s="44">
        <v>0</v>
      </c>
      <c r="L14" s="44">
        <v>4</v>
      </c>
      <c r="M14" s="44">
        <f t="shared" si="1"/>
        <v>4</v>
      </c>
      <c r="N14" s="44">
        <v>6</v>
      </c>
      <c r="O14" s="44">
        <f t="shared" si="7"/>
        <v>24</v>
      </c>
      <c r="P14" s="33"/>
      <c r="Q14" s="5">
        <f t="shared" si="6"/>
        <v>0</v>
      </c>
      <c r="R14">
        <f t="shared" si="3"/>
        <v>0</v>
      </c>
      <c r="S14">
        <f t="shared" si="8"/>
        <v>0</v>
      </c>
      <c r="T14">
        <f t="shared" si="5"/>
        <v>0</v>
      </c>
    </row>
    <row r="15" spans="1:28" ht="19.5" customHeight="1" x14ac:dyDescent="0.25">
      <c r="A15" s="17" t="s">
        <v>41</v>
      </c>
      <c r="B15" s="160"/>
      <c r="C15" s="175" t="s">
        <v>54</v>
      </c>
      <c r="D15" s="139"/>
      <c r="E15" s="164" t="s">
        <v>19</v>
      </c>
      <c r="F15" s="137"/>
      <c r="G15" s="44">
        <v>1</v>
      </c>
      <c r="H15" s="44">
        <f>8+1</f>
        <v>9</v>
      </c>
      <c r="I15" s="44">
        <f t="shared" si="0"/>
        <v>9</v>
      </c>
      <c r="J15" s="44">
        <v>0</v>
      </c>
      <c r="K15" s="44">
        <v>9</v>
      </c>
      <c r="L15" s="44">
        <v>0</v>
      </c>
      <c r="M15" s="44">
        <f t="shared" si="1"/>
        <v>9</v>
      </c>
      <c r="N15" s="44">
        <v>12</v>
      </c>
      <c r="O15" s="44">
        <f t="shared" si="7"/>
        <v>108</v>
      </c>
      <c r="P15" s="33"/>
      <c r="Q15" s="5">
        <f t="shared" si="6"/>
        <v>0</v>
      </c>
      <c r="R15">
        <f t="shared" si="3"/>
        <v>0</v>
      </c>
      <c r="S15">
        <f t="shared" si="8"/>
        <v>0</v>
      </c>
      <c r="T15">
        <f t="shared" si="5"/>
        <v>0</v>
      </c>
    </row>
    <row r="16" spans="1:28" ht="19.5" customHeight="1" x14ac:dyDescent="0.25">
      <c r="A16" s="17" t="s">
        <v>41</v>
      </c>
      <c r="B16" s="160"/>
      <c r="C16" s="143"/>
      <c r="D16" s="125"/>
      <c r="E16" s="164" t="s">
        <v>19</v>
      </c>
      <c r="F16" s="137"/>
      <c r="G16" s="44">
        <v>1</v>
      </c>
      <c r="H16" s="44">
        <f>5+1</f>
        <v>6</v>
      </c>
      <c r="I16" s="44">
        <f t="shared" si="0"/>
        <v>6</v>
      </c>
      <c r="J16" s="44">
        <v>0</v>
      </c>
      <c r="K16" s="44">
        <f>4+1</f>
        <v>5</v>
      </c>
      <c r="L16" s="44">
        <v>1</v>
      </c>
      <c r="M16" s="44">
        <f t="shared" si="1"/>
        <v>6</v>
      </c>
      <c r="N16" s="44">
        <v>12</v>
      </c>
      <c r="O16" s="44">
        <f t="shared" si="7"/>
        <v>72</v>
      </c>
      <c r="P16" s="33"/>
      <c r="Q16" s="5">
        <f t="shared" si="6"/>
        <v>0</v>
      </c>
      <c r="R16">
        <f t="shared" si="3"/>
        <v>0</v>
      </c>
      <c r="S16">
        <f t="shared" si="8"/>
        <v>0</v>
      </c>
      <c r="T16">
        <f t="shared" si="5"/>
        <v>0</v>
      </c>
    </row>
    <row r="17" spans="1:22" ht="19.5" customHeight="1" x14ac:dyDescent="0.25">
      <c r="A17" s="17" t="s">
        <v>41</v>
      </c>
      <c r="B17" s="160"/>
      <c r="C17" s="145"/>
      <c r="D17" s="127"/>
      <c r="E17" s="164" t="s">
        <v>2</v>
      </c>
      <c r="F17" s="137"/>
      <c r="G17" s="44">
        <v>4</v>
      </c>
      <c r="H17" s="44">
        <v>1</v>
      </c>
      <c r="I17" s="44">
        <f t="shared" si="0"/>
        <v>4</v>
      </c>
      <c r="J17" s="44">
        <v>0</v>
      </c>
      <c r="K17" s="44">
        <v>3</v>
      </c>
      <c r="L17" s="44">
        <v>1</v>
      </c>
      <c r="M17" s="44">
        <f t="shared" si="1"/>
        <v>4</v>
      </c>
      <c r="N17" s="44">
        <v>30</v>
      </c>
      <c r="O17" s="44">
        <f t="shared" si="7"/>
        <v>120</v>
      </c>
      <c r="P17" s="33"/>
      <c r="Q17" s="5">
        <v>40</v>
      </c>
      <c r="R17">
        <f t="shared" si="3"/>
        <v>1</v>
      </c>
      <c r="S17">
        <f>+V17*Q17</f>
        <v>40</v>
      </c>
      <c r="T17">
        <f t="shared" si="5"/>
        <v>80</v>
      </c>
      <c r="U17">
        <f>+O17</f>
        <v>120</v>
      </c>
      <c r="V17">
        <f>+U17/120</f>
        <v>1</v>
      </c>
    </row>
    <row r="18" spans="1:22" ht="19.5" customHeight="1" x14ac:dyDescent="0.25">
      <c r="A18" s="17" t="s">
        <v>41</v>
      </c>
      <c r="B18" s="160"/>
      <c r="C18" s="163" t="s">
        <v>55</v>
      </c>
      <c r="D18" s="137"/>
      <c r="E18" s="164" t="s">
        <v>19</v>
      </c>
      <c r="F18" s="137"/>
      <c r="G18" s="44">
        <v>1</v>
      </c>
      <c r="H18" s="44">
        <v>1</v>
      </c>
      <c r="I18" s="44">
        <f t="shared" si="0"/>
        <v>1</v>
      </c>
      <c r="J18" s="44">
        <v>0</v>
      </c>
      <c r="K18" s="44">
        <v>1</v>
      </c>
      <c r="L18" s="44">
        <v>0</v>
      </c>
      <c r="M18" s="44">
        <f t="shared" si="1"/>
        <v>1</v>
      </c>
      <c r="N18" s="44">
        <v>12</v>
      </c>
      <c r="O18" s="44">
        <f t="shared" si="7"/>
        <v>12</v>
      </c>
      <c r="P18" s="33"/>
      <c r="Q18" s="5">
        <f t="shared" si="6"/>
        <v>0</v>
      </c>
      <c r="R18">
        <f t="shared" si="3"/>
        <v>0</v>
      </c>
      <c r="S18">
        <f t="shared" si="8"/>
        <v>0</v>
      </c>
      <c r="T18">
        <f t="shared" si="5"/>
        <v>0</v>
      </c>
    </row>
    <row r="19" spans="1:22" ht="19.5" customHeight="1" thickBot="1" x14ac:dyDescent="0.3">
      <c r="A19" s="24" t="s">
        <v>41</v>
      </c>
      <c r="B19" s="155"/>
      <c r="C19" s="175" t="s">
        <v>56</v>
      </c>
      <c r="D19" s="139"/>
      <c r="E19" s="176" t="s">
        <v>6</v>
      </c>
      <c r="F19" s="139"/>
      <c r="G19" s="34">
        <v>1</v>
      </c>
      <c r="H19" s="34">
        <v>2</v>
      </c>
      <c r="I19" s="34">
        <f t="shared" si="0"/>
        <v>2</v>
      </c>
      <c r="J19" s="34">
        <v>0</v>
      </c>
      <c r="K19" s="34">
        <v>2</v>
      </c>
      <c r="L19" s="34">
        <v>0</v>
      </c>
      <c r="M19" s="34">
        <f t="shared" si="1"/>
        <v>2</v>
      </c>
      <c r="N19" s="34">
        <v>26</v>
      </c>
      <c r="O19" s="34">
        <f t="shared" si="7"/>
        <v>52</v>
      </c>
      <c r="P19" s="35"/>
      <c r="Q19" s="5">
        <v>12</v>
      </c>
      <c r="R19">
        <f t="shared" si="3"/>
        <v>1</v>
      </c>
      <c r="S19">
        <f t="shared" si="8"/>
        <v>24</v>
      </c>
      <c r="T19">
        <f t="shared" si="5"/>
        <v>28</v>
      </c>
    </row>
    <row r="20" spans="1:22" ht="19.5" customHeight="1" x14ac:dyDescent="0.25">
      <c r="A20" s="11" t="s">
        <v>41</v>
      </c>
      <c r="B20" s="177">
        <v>6</v>
      </c>
      <c r="C20" s="185" t="s">
        <v>57</v>
      </c>
      <c r="D20" s="130"/>
      <c r="E20" s="183" t="s">
        <v>12</v>
      </c>
      <c r="F20" s="130"/>
      <c r="G20" s="31">
        <v>1</v>
      </c>
      <c r="H20" s="31">
        <v>1</v>
      </c>
      <c r="I20" s="31">
        <f t="shared" si="0"/>
        <v>1</v>
      </c>
      <c r="J20" s="31">
        <v>0</v>
      </c>
      <c r="K20" s="31">
        <v>1</v>
      </c>
      <c r="L20" s="31">
        <v>0</v>
      </c>
      <c r="M20" s="31">
        <f t="shared" si="1"/>
        <v>1</v>
      </c>
      <c r="N20" s="31">
        <v>18</v>
      </c>
      <c r="O20" s="31">
        <f t="shared" si="7"/>
        <v>18</v>
      </c>
      <c r="P20" s="32"/>
      <c r="Q20" s="5">
        <f t="shared" si="6"/>
        <v>0</v>
      </c>
      <c r="R20">
        <f t="shared" si="3"/>
        <v>0</v>
      </c>
      <c r="S20">
        <f t="shared" si="8"/>
        <v>0</v>
      </c>
      <c r="T20">
        <f t="shared" si="5"/>
        <v>0</v>
      </c>
    </row>
    <row r="21" spans="1:22" ht="19.5" customHeight="1" x14ac:dyDescent="0.25">
      <c r="A21" s="17" t="s">
        <v>41</v>
      </c>
      <c r="B21" s="160"/>
      <c r="C21" s="175" t="s">
        <v>58</v>
      </c>
      <c r="D21" s="139"/>
      <c r="E21" s="164" t="s">
        <v>2</v>
      </c>
      <c r="F21" s="137"/>
      <c r="G21" s="44">
        <v>4</v>
      </c>
      <c r="H21" s="44">
        <v>2</v>
      </c>
      <c r="I21" s="44">
        <f t="shared" si="0"/>
        <v>8</v>
      </c>
      <c r="J21" s="44">
        <v>0</v>
      </c>
      <c r="K21" s="44">
        <v>8</v>
      </c>
      <c r="L21" s="44">
        <v>0</v>
      </c>
      <c r="M21" s="44">
        <f t="shared" si="1"/>
        <v>8</v>
      </c>
      <c r="N21" s="44">
        <v>30</v>
      </c>
      <c r="O21" s="44">
        <f t="shared" si="7"/>
        <v>240</v>
      </c>
      <c r="P21" s="33"/>
      <c r="Q21" s="5">
        <v>40</v>
      </c>
      <c r="R21">
        <f t="shared" si="3"/>
        <v>1</v>
      </c>
      <c r="S21">
        <f>+V21*Q21</f>
        <v>80</v>
      </c>
      <c r="T21">
        <f t="shared" si="5"/>
        <v>160</v>
      </c>
      <c r="U21">
        <f>+O21</f>
        <v>240</v>
      </c>
      <c r="V21">
        <f>+U21/120</f>
        <v>2</v>
      </c>
    </row>
    <row r="22" spans="1:22" ht="19.5" customHeight="1" x14ac:dyDescent="0.25">
      <c r="A22" s="17" t="s">
        <v>41</v>
      </c>
      <c r="B22" s="160"/>
      <c r="C22" s="145"/>
      <c r="D22" s="127"/>
      <c r="E22" s="164" t="s">
        <v>19</v>
      </c>
      <c r="F22" s="137"/>
      <c r="G22" s="44">
        <v>1</v>
      </c>
      <c r="H22" s="44">
        <v>1</v>
      </c>
      <c r="I22" s="44">
        <f t="shared" si="0"/>
        <v>1</v>
      </c>
      <c r="J22" s="44">
        <v>0</v>
      </c>
      <c r="K22" s="44">
        <v>1</v>
      </c>
      <c r="L22" s="44">
        <v>0</v>
      </c>
      <c r="M22" s="44">
        <f t="shared" si="1"/>
        <v>1</v>
      </c>
      <c r="N22" s="44">
        <v>12</v>
      </c>
      <c r="O22" s="44">
        <f t="shared" si="7"/>
        <v>12</v>
      </c>
      <c r="P22" s="33"/>
      <c r="Q22" s="5">
        <f t="shared" si="6"/>
        <v>0</v>
      </c>
      <c r="R22">
        <f t="shared" si="3"/>
        <v>0</v>
      </c>
      <c r="S22">
        <f t="shared" si="8"/>
        <v>0</v>
      </c>
      <c r="T22">
        <f t="shared" si="5"/>
        <v>0</v>
      </c>
    </row>
    <row r="23" spans="1:22" ht="35.25" customHeight="1" x14ac:dyDescent="0.25">
      <c r="A23" s="17" t="s">
        <v>41</v>
      </c>
      <c r="B23" s="160"/>
      <c r="C23" s="175" t="s">
        <v>59</v>
      </c>
      <c r="D23" s="139"/>
      <c r="E23" s="164" t="s">
        <v>10</v>
      </c>
      <c r="F23" s="137"/>
      <c r="G23" s="44">
        <v>1</v>
      </c>
      <c r="H23" s="44">
        <f>1+2+17+27+2</f>
        <v>49</v>
      </c>
      <c r="I23" s="44">
        <f t="shared" si="0"/>
        <v>49</v>
      </c>
      <c r="J23" s="44">
        <v>0</v>
      </c>
      <c r="K23" s="44">
        <f>H23-L23</f>
        <v>43</v>
      </c>
      <c r="L23" s="44">
        <v>6</v>
      </c>
      <c r="M23" s="44">
        <f t="shared" si="1"/>
        <v>49</v>
      </c>
      <c r="N23" s="44">
        <v>40</v>
      </c>
      <c r="O23" s="44">
        <f t="shared" si="7"/>
        <v>1960</v>
      </c>
      <c r="P23" s="33" t="s">
        <v>60</v>
      </c>
      <c r="Q23" s="5">
        <f t="shared" si="6"/>
        <v>0</v>
      </c>
      <c r="R23">
        <f t="shared" si="3"/>
        <v>0</v>
      </c>
      <c r="S23">
        <f t="shared" si="8"/>
        <v>0</v>
      </c>
      <c r="T23">
        <f t="shared" si="5"/>
        <v>0</v>
      </c>
    </row>
    <row r="24" spans="1:22" ht="19.5" customHeight="1" x14ac:dyDescent="0.25">
      <c r="A24" s="17" t="s">
        <v>41</v>
      </c>
      <c r="B24" s="160"/>
      <c r="C24" s="143"/>
      <c r="D24" s="125"/>
      <c r="E24" s="164" t="s">
        <v>2</v>
      </c>
      <c r="F24" s="137"/>
      <c r="G24" s="44">
        <v>4</v>
      </c>
      <c r="H24" s="44">
        <f>8+6+6+3+4+4</f>
        <v>31</v>
      </c>
      <c r="I24" s="44">
        <f t="shared" si="0"/>
        <v>124</v>
      </c>
      <c r="J24" s="44">
        <v>0</v>
      </c>
      <c r="K24" s="44">
        <f>14*4</f>
        <v>56</v>
      </c>
      <c r="L24" s="44">
        <f>17*4</f>
        <v>68</v>
      </c>
      <c r="M24" s="44">
        <f t="shared" si="1"/>
        <v>124</v>
      </c>
      <c r="N24" s="44">
        <v>30</v>
      </c>
      <c r="O24" s="44">
        <f t="shared" si="7"/>
        <v>3720</v>
      </c>
      <c r="P24" s="33"/>
      <c r="Q24" s="5">
        <v>40</v>
      </c>
      <c r="R24">
        <f t="shared" si="3"/>
        <v>1</v>
      </c>
      <c r="S24">
        <f>+V24*Q24</f>
        <v>1240</v>
      </c>
      <c r="T24">
        <f t="shared" si="5"/>
        <v>2480</v>
      </c>
      <c r="U24">
        <f>+O24</f>
        <v>3720</v>
      </c>
      <c r="V24">
        <f>+U24/120</f>
        <v>31</v>
      </c>
    </row>
    <row r="25" spans="1:22" ht="19.5" customHeight="1" x14ac:dyDescent="0.25">
      <c r="A25" s="17" t="s">
        <v>41</v>
      </c>
      <c r="B25" s="160"/>
      <c r="C25" s="143"/>
      <c r="D25" s="125"/>
      <c r="E25" s="164" t="s">
        <v>6</v>
      </c>
      <c r="F25" s="137"/>
      <c r="G25" s="44">
        <v>1</v>
      </c>
      <c r="H25" s="44">
        <v>23</v>
      </c>
      <c r="I25" s="44">
        <f t="shared" si="0"/>
        <v>23</v>
      </c>
      <c r="J25" s="44">
        <v>2</v>
      </c>
      <c r="K25" s="44">
        <f>H25-L25-J25</f>
        <v>0</v>
      </c>
      <c r="L25" s="44">
        <v>21</v>
      </c>
      <c r="M25" s="44">
        <f t="shared" si="1"/>
        <v>23</v>
      </c>
      <c r="N25" s="44">
        <v>26</v>
      </c>
      <c r="O25" s="44">
        <f t="shared" si="7"/>
        <v>598</v>
      </c>
      <c r="P25" s="33"/>
      <c r="Q25" s="5">
        <v>12</v>
      </c>
      <c r="R25">
        <f t="shared" si="3"/>
        <v>1</v>
      </c>
      <c r="S25">
        <f t="shared" si="8"/>
        <v>276</v>
      </c>
      <c r="T25">
        <f t="shared" si="5"/>
        <v>322</v>
      </c>
    </row>
    <row r="26" spans="1:22" ht="19.5" customHeight="1" x14ac:dyDescent="0.25">
      <c r="A26" s="17" t="s">
        <v>41</v>
      </c>
      <c r="B26" s="160"/>
      <c r="C26" s="145"/>
      <c r="D26" s="127"/>
      <c r="E26" s="164" t="s">
        <v>19</v>
      </c>
      <c r="F26" s="137"/>
      <c r="G26" s="44">
        <v>1</v>
      </c>
      <c r="H26" s="44">
        <f>8+12</f>
        <v>20</v>
      </c>
      <c r="I26" s="44">
        <f t="shared" si="0"/>
        <v>20</v>
      </c>
      <c r="J26" s="44">
        <v>0</v>
      </c>
      <c r="K26" s="44">
        <f t="shared" ref="K26:K27" si="9">H26-L26</f>
        <v>15</v>
      </c>
      <c r="L26" s="44">
        <f>1+4</f>
        <v>5</v>
      </c>
      <c r="M26" s="44">
        <f t="shared" si="1"/>
        <v>20</v>
      </c>
      <c r="N26" s="44">
        <v>12</v>
      </c>
      <c r="O26" s="44">
        <f t="shared" si="7"/>
        <v>240</v>
      </c>
      <c r="P26" s="33"/>
      <c r="Q26" s="5">
        <f t="shared" si="6"/>
        <v>0</v>
      </c>
      <c r="R26">
        <f t="shared" si="3"/>
        <v>0</v>
      </c>
      <c r="S26">
        <f t="shared" si="8"/>
        <v>0</v>
      </c>
      <c r="T26">
        <f t="shared" si="5"/>
        <v>0</v>
      </c>
    </row>
    <row r="27" spans="1:22" ht="19.5" customHeight="1" x14ac:dyDescent="0.25">
      <c r="A27" s="17" t="s">
        <v>41</v>
      </c>
      <c r="B27" s="160"/>
      <c r="C27" s="163" t="s">
        <v>61</v>
      </c>
      <c r="D27" s="137"/>
      <c r="E27" s="164" t="s">
        <v>6</v>
      </c>
      <c r="F27" s="137"/>
      <c r="G27" s="44">
        <v>1</v>
      </c>
      <c r="H27" s="44">
        <f>4+2</f>
        <v>6</v>
      </c>
      <c r="I27" s="44">
        <f t="shared" si="0"/>
        <v>6</v>
      </c>
      <c r="J27" s="44">
        <v>0</v>
      </c>
      <c r="K27" s="44">
        <f t="shared" si="9"/>
        <v>0</v>
      </c>
      <c r="L27" s="44">
        <f>4+2</f>
        <v>6</v>
      </c>
      <c r="M27" s="44">
        <f t="shared" si="1"/>
        <v>6</v>
      </c>
      <c r="N27" s="44">
        <v>26</v>
      </c>
      <c r="O27" s="44">
        <f t="shared" si="7"/>
        <v>156</v>
      </c>
      <c r="P27" s="33"/>
      <c r="Q27" s="5">
        <v>12</v>
      </c>
      <c r="R27">
        <f t="shared" si="3"/>
        <v>1</v>
      </c>
      <c r="S27">
        <f t="shared" si="8"/>
        <v>72</v>
      </c>
      <c r="T27">
        <f t="shared" si="5"/>
        <v>84</v>
      </c>
    </row>
    <row r="28" spans="1:22" ht="19.5" customHeight="1" x14ac:dyDescent="0.25">
      <c r="A28" s="17" t="s">
        <v>41</v>
      </c>
      <c r="B28" s="160"/>
      <c r="C28" s="175" t="s">
        <v>53</v>
      </c>
      <c r="D28" s="139"/>
      <c r="E28" s="164" t="s">
        <v>6</v>
      </c>
      <c r="F28" s="137"/>
      <c r="G28" s="44">
        <v>1</v>
      </c>
      <c r="H28" s="44">
        <f>30+14</f>
        <v>44</v>
      </c>
      <c r="I28" s="44">
        <f t="shared" si="0"/>
        <v>44</v>
      </c>
      <c r="J28" s="44">
        <v>4</v>
      </c>
      <c r="K28" s="44">
        <f t="shared" ref="K28:K29" si="10">22+10</f>
        <v>32</v>
      </c>
      <c r="L28" s="44">
        <v>8</v>
      </c>
      <c r="M28" s="44">
        <f t="shared" si="1"/>
        <v>44</v>
      </c>
      <c r="N28" s="44">
        <v>26</v>
      </c>
      <c r="O28" s="44">
        <f t="shared" si="7"/>
        <v>1144</v>
      </c>
      <c r="P28" s="33"/>
      <c r="Q28" s="5">
        <v>12</v>
      </c>
      <c r="R28">
        <f t="shared" si="3"/>
        <v>1</v>
      </c>
      <c r="S28">
        <f t="shared" si="8"/>
        <v>528</v>
      </c>
      <c r="T28">
        <f t="shared" si="5"/>
        <v>616</v>
      </c>
    </row>
    <row r="29" spans="1:22" ht="19.5" customHeight="1" x14ac:dyDescent="0.25">
      <c r="A29" s="17" t="s">
        <v>41</v>
      </c>
      <c r="B29" s="160"/>
      <c r="C29" s="145"/>
      <c r="D29" s="127"/>
      <c r="E29" s="164" t="s">
        <v>43</v>
      </c>
      <c r="F29" s="137"/>
      <c r="G29" s="44">
        <v>1</v>
      </c>
      <c r="H29" s="44">
        <v>4</v>
      </c>
      <c r="I29" s="44">
        <f t="shared" si="0"/>
        <v>4</v>
      </c>
      <c r="J29" s="44">
        <v>0</v>
      </c>
      <c r="K29" s="44">
        <f t="shared" si="10"/>
        <v>32</v>
      </c>
      <c r="L29" s="44">
        <v>4</v>
      </c>
      <c r="M29" s="44">
        <f t="shared" si="1"/>
        <v>36</v>
      </c>
      <c r="N29" s="44">
        <v>6</v>
      </c>
      <c r="O29" s="44">
        <f t="shared" si="7"/>
        <v>24</v>
      </c>
      <c r="P29" s="33"/>
      <c r="Q29" s="5">
        <f t="shared" si="6"/>
        <v>0</v>
      </c>
      <c r="R29">
        <f t="shared" si="3"/>
        <v>0</v>
      </c>
      <c r="S29">
        <f t="shared" si="8"/>
        <v>0</v>
      </c>
      <c r="T29">
        <f t="shared" si="5"/>
        <v>0</v>
      </c>
    </row>
    <row r="30" spans="1:22" ht="19.5" customHeight="1" x14ac:dyDescent="0.25">
      <c r="A30" s="17" t="s">
        <v>41</v>
      </c>
      <c r="B30" s="160"/>
      <c r="C30" s="175" t="s">
        <v>62</v>
      </c>
      <c r="D30" s="139"/>
      <c r="E30" s="164" t="s">
        <v>6</v>
      </c>
      <c r="F30" s="137"/>
      <c r="G30" s="44">
        <v>1</v>
      </c>
      <c r="H30" s="44">
        <f>2+3+1</f>
        <v>6</v>
      </c>
      <c r="I30" s="44">
        <f t="shared" si="0"/>
        <v>6</v>
      </c>
      <c r="J30" s="44">
        <v>1</v>
      </c>
      <c r="K30" s="44">
        <v>5</v>
      </c>
      <c r="L30" s="44">
        <v>0</v>
      </c>
      <c r="M30" s="44">
        <f t="shared" si="1"/>
        <v>6</v>
      </c>
      <c r="N30" s="44">
        <v>26</v>
      </c>
      <c r="O30" s="44">
        <f t="shared" si="7"/>
        <v>156</v>
      </c>
      <c r="P30" s="33"/>
      <c r="Q30" s="5">
        <v>12</v>
      </c>
      <c r="R30">
        <f t="shared" si="3"/>
        <v>1</v>
      </c>
      <c r="S30">
        <f t="shared" si="8"/>
        <v>72</v>
      </c>
      <c r="T30">
        <f t="shared" si="5"/>
        <v>84</v>
      </c>
    </row>
    <row r="31" spans="1:22" ht="19.5" customHeight="1" x14ac:dyDescent="0.25">
      <c r="A31" s="17" t="s">
        <v>41</v>
      </c>
      <c r="B31" s="160"/>
      <c r="C31" s="143"/>
      <c r="D31" s="125"/>
      <c r="E31" s="164" t="s">
        <v>19</v>
      </c>
      <c r="F31" s="137"/>
      <c r="G31" s="44">
        <v>1</v>
      </c>
      <c r="H31" s="44">
        <f>3+4+1</f>
        <v>8</v>
      </c>
      <c r="I31" s="44">
        <f t="shared" si="0"/>
        <v>8</v>
      </c>
      <c r="J31" s="44">
        <v>0</v>
      </c>
      <c r="K31" s="44">
        <f>3+4+1</f>
        <v>8</v>
      </c>
      <c r="L31" s="44">
        <v>0</v>
      </c>
      <c r="M31" s="44">
        <f t="shared" si="1"/>
        <v>8</v>
      </c>
      <c r="N31" s="44">
        <v>12</v>
      </c>
      <c r="O31" s="44">
        <f t="shared" si="7"/>
        <v>96</v>
      </c>
      <c r="P31" s="33"/>
      <c r="Q31" s="5">
        <f t="shared" si="6"/>
        <v>0</v>
      </c>
      <c r="R31">
        <f t="shared" si="3"/>
        <v>0</v>
      </c>
      <c r="S31">
        <f t="shared" si="8"/>
        <v>0</v>
      </c>
      <c r="T31">
        <f t="shared" si="5"/>
        <v>0</v>
      </c>
    </row>
    <row r="32" spans="1:22" ht="19.5" customHeight="1" x14ac:dyDescent="0.25">
      <c r="A32" s="17" t="s">
        <v>41</v>
      </c>
      <c r="B32" s="160"/>
      <c r="C32" s="145"/>
      <c r="D32" s="127"/>
      <c r="E32" s="164" t="s">
        <v>2</v>
      </c>
      <c r="F32" s="137"/>
      <c r="G32" s="44">
        <v>4</v>
      </c>
      <c r="H32" s="44">
        <v>1</v>
      </c>
      <c r="I32" s="44">
        <f t="shared" si="0"/>
        <v>4</v>
      </c>
      <c r="J32" s="44">
        <v>0</v>
      </c>
      <c r="K32" s="44">
        <v>0</v>
      </c>
      <c r="L32" s="44">
        <v>4</v>
      </c>
      <c r="M32" s="44">
        <f t="shared" si="1"/>
        <v>4</v>
      </c>
      <c r="N32" s="44">
        <v>30</v>
      </c>
      <c r="O32" s="44">
        <f t="shared" si="7"/>
        <v>120</v>
      </c>
      <c r="P32" s="33"/>
      <c r="Q32" s="5">
        <v>40</v>
      </c>
      <c r="R32">
        <f t="shared" si="3"/>
        <v>1</v>
      </c>
      <c r="S32">
        <f>+V32*Q32</f>
        <v>40</v>
      </c>
      <c r="T32">
        <f t="shared" si="5"/>
        <v>80</v>
      </c>
      <c r="U32">
        <f>+O32</f>
        <v>120</v>
      </c>
      <c r="V32">
        <f>+U32/120</f>
        <v>1</v>
      </c>
    </row>
    <row r="33" spans="1:22" ht="27" customHeight="1" thickBot="1" x14ac:dyDescent="0.3">
      <c r="A33" s="24" t="s">
        <v>41</v>
      </c>
      <c r="B33" s="155"/>
      <c r="C33" s="175" t="s">
        <v>57</v>
      </c>
      <c r="D33" s="139"/>
      <c r="E33" s="176" t="s">
        <v>6</v>
      </c>
      <c r="F33" s="139"/>
      <c r="G33" s="34">
        <v>1</v>
      </c>
      <c r="H33" s="34">
        <v>2</v>
      </c>
      <c r="I33" s="34">
        <f t="shared" si="0"/>
        <v>2</v>
      </c>
      <c r="J33" s="34">
        <v>0</v>
      </c>
      <c r="K33" s="34">
        <v>2</v>
      </c>
      <c r="L33" s="34">
        <v>0</v>
      </c>
      <c r="M33" s="34">
        <f t="shared" si="1"/>
        <v>2</v>
      </c>
      <c r="N33" s="34">
        <v>26</v>
      </c>
      <c r="O33" s="34">
        <f t="shared" si="7"/>
        <v>52</v>
      </c>
      <c r="P33" s="35" t="s">
        <v>63</v>
      </c>
      <c r="Q33" s="5">
        <v>12</v>
      </c>
      <c r="R33">
        <f t="shared" si="3"/>
        <v>1</v>
      </c>
      <c r="S33">
        <f t="shared" si="8"/>
        <v>24</v>
      </c>
      <c r="T33">
        <f t="shared" si="5"/>
        <v>28</v>
      </c>
    </row>
    <row r="34" spans="1:22" ht="19.5" customHeight="1" x14ac:dyDescent="0.25">
      <c r="A34" s="11" t="s">
        <v>41</v>
      </c>
      <c r="B34" s="177">
        <v>5</v>
      </c>
      <c r="C34" s="185" t="s">
        <v>64</v>
      </c>
      <c r="D34" s="130"/>
      <c r="E34" s="183" t="s">
        <v>12</v>
      </c>
      <c r="F34" s="130"/>
      <c r="G34" s="31">
        <v>1</v>
      </c>
      <c r="H34" s="31">
        <v>1</v>
      </c>
      <c r="I34" s="31">
        <f t="shared" si="0"/>
        <v>1</v>
      </c>
      <c r="J34" s="31">
        <v>0</v>
      </c>
      <c r="K34" s="31">
        <v>1</v>
      </c>
      <c r="L34" s="31">
        <v>0</v>
      </c>
      <c r="M34" s="31">
        <f t="shared" si="1"/>
        <v>1</v>
      </c>
      <c r="N34" s="31">
        <v>18</v>
      </c>
      <c r="O34" s="31">
        <f t="shared" si="7"/>
        <v>18</v>
      </c>
      <c r="P34" s="32"/>
      <c r="Q34" s="5">
        <f t="shared" si="6"/>
        <v>0</v>
      </c>
      <c r="R34">
        <f t="shared" si="3"/>
        <v>0</v>
      </c>
      <c r="S34">
        <f t="shared" si="8"/>
        <v>0</v>
      </c>
      <c r="T34">
        <f t="shared" si="5"/>
        <v>0</v>
      </c>
    </row>
    <row r="35" spans="1:22" ht="19.5" customHeight="1" x14ac:dyDescent="0.25">
      <c r="A35" s="17" t="s">
        <v>41</v>
      </c>
      <c r="B35" s="160"/>
      <c r="C35" s="175" t="s">
        <v>65</v>
      </c>
      <c r="D35" s="139"/>
      <c r="E35" s="164" t="s">
        <v>2</v>
      </c>
      <c r="F35" s="137"/>
      <c r="G35" s="44">
        <v>4</v>
      </c>
      <c r="H35" s="44">
        <f>6+3+7+4+10+14+11+11+16+17+4+20+5+5</f>
        <v>133</v>
      </c>
      <c r="I35" s="44">
        <f t="shared" si="0"/>
        <v>532</v>
      </c>
      <c r="J35" s="44">
        <v>0</v>
      </c>
      <c r="K35" s="44">
        <f>(H35*G35)-L35-J35</f>
        <v>357</v>
      </c>
      <c r="L35" s="44">
        <f>6+6+8+1+10+20+18+14+13+34+5+24+4+12</f>
        <v>175</v>
      </c>
      <c r="M35" s="44">
        <f t="shared" si="1"/>
        <v>532</v>
      </c>
      <c r="N35" s="44">
        <v>30</v>
      </c>
      <c r="O35" s="44">
        <f t="shared" si="7"/>
        <v>15960</v>
      </c>
      <c r="P35" s="33"/>
      <c r="Q35" s="5">
        <v>40</v>
      </c>
      <c r="R35">
        <f t="shared" si="3"/>
        <v>1</v>
      </c>
      <c r="S35">
        <f>+V35*Q35</f>
        <v>5320</v>
      </c>
      <c r="T35">
        <f t="shared" si="5"/>
        <v>10640</v>
      </c>
      <c r="U35">
        <f>+O35</f>
        <v>15960</v>
      </c>
      <c r="V35">
        <f>+U35/120</f>
        <v>133</v>
      </c>
    </row>
    <row r="36" spans="1:22" ht="19.5" customHeight="1" x14ac:dyDescent="0.25">
      <c r="A36" s="17" t="s">
        <v>41</v>
      </c>
      <c r="B36" s="160"/>
      <c r="C36" s="143"/>
      <c r="D36" s="125"/>
      <c r="E36" s="164" t="s">
        <v>19</v>
      </c>
      <c r="F36" s="137"/>
      <c r="G36" s="44">
        <v>1</v>
      </c>
      <c r="H36" s="44">
        <v>1</v>
      </c>
      <c r="I36" s="44">
        <f t="shared" si="0"/>
        <v>1</v>
      </c>
      <c r="J36" s="44">
        <v>0</v>
      </c>
      <c r="K36" s="44">
        <v>1</v>
      </c>
      <c r="L36" s="44">
        <v>0</v>
      </c>
      <c r="M36" s="44">
        <f t="shared" si="1"/>
        <v>1</v>
      </c>
      <c r="N36" s="44">
        <v>12</v>
      </c>
      <c r="O36" s="44">
        <f t="shared" si="7"/>
        <v>12</v>
      </c>
      <c r="P36" s="33"/>
      <c r="Q36" s="5">
        <f t="shared" si="6"/>
        <v>0</v>
      </c>
      <c r="R36">
        <f t="shared" si="3"/>
        <v>0</v>
      </c>
      <c r="S36">
        <f t="shared" si="8"/>
        <v>0</v>
      </c>
      <c r="T36">
        <f t="shared" si="5"/>
        <v>0</v>
      </c>
    </row>
    <row r="37" spans="1:22" ht="19.5" customHeight="1" x14ac:dyDescent="0.25">
      <c r="A37" s="17" t="s">
        <v>41</v>
      </c>
      <c r="B37" s="160"/>
      <c r="C37" s="145"/>
      <c r="D37" s="127"/>
      <c r="E37" s="164" t="s">
        <v>10</v>
      </c>
      <c r="F37" s="137"/>
      <c r="G37" s="44">
        <v>1</v>
      </c>
      <c r="H37" s="44">
        <f>15+2+4+4</f>
        <v>25</v>
      </c>
      <c r="I37" s="44">
        <f t="shared" si="0"/>
        <v>25</v>
      </c>
      <c r="J37" s="44">
        <v>0</v>
      </c>
      <c r="K37" s="44">
        <f>I37-L37-J37</f>
        <v>17</v>
      </c>
      <c r="L37" s="44">
        <f>1+4+2+1</f>
        <v>8</v>
      </c>
      <c r="M37" s="44">
        <f t="shared" si="1"/>
        <v>25</v>
      </c>
      <c r="N37" s="44">
        <v>40</v>
      </c>
      <c r="O37" s="44">
        <f t="shared" si="7"/>
        <v>1000</v>
      </c>
      <c r="P37" s="33"/>
      <c r="Q37" s="5">
        <f t="shared" si="6"/>
        <v>0</v>
      </c>
      <c r="R37">
        <f t="shared" si="3"/>
        <v>0</v>
      </c>
      <c r="S37">
        <f t="shared" si="8"/>
        <v>0</v>
      </c>
      <c r="T37">
        <f t="shared" si="5"/>
        <v>0</v>
      </c>
    </row>
    <row r="38" spans="1:22" ht="19.5" customHeight="1" x14ac:dyDescent="0.25">
      <c r="A38" s="17" t="s">
        <v>41</v>
      </c>
      <c r="B38" s="160"/>
      <c r="C38" s="163" t="s">
        <v>47</v>
      </c>
      <c r="D38" s="137"/>
      <c r="E38" s="164" t="s">
        <v>6</v>
      </c>
      <c r="F38" s="137"/>
      <c r="G38" s="44">
        <v>1</v>
      </c>
      <c r="H38" s="44">
        <f>3+29+15+1</f>
        <v>48</v>
      </c>
      <c r="I38" s="44">
        <f t="shared" si="0"/>
        <v>48</v>
      </c>
      <c r="J38" s="44">
        <f>1+1</f>
        <v>2</v>
      </c>
      <c r="K38" s="44">
        <v>14</v>
      </c>
      <c r="L38" s="44">
        <f>28+3+1</f>
        <v>32</v>
      </c>
      <c r="M38" s="44">
        <f t="shared" si="1"/>
        <v>48</v>
      </c>
      <c r="N38" s="44">
        <v>26</v>
      </c>
      <c r="O38" s="44">
        <f t="shared" si="7"/>
        <v>1248</v>
      </c>
      <c r="P38" s="33"/>
      <c r="Q38" s="5">
        <v>12</v>
      </c>
      <c r="R38">
        <f t="shared" si="3"/>
        <v>1</v>
      </c>
      <c r="S38">
        <f t="shared" si="8"/>
        <v>576</v>
      </c>
      <c r="T38">
        <f t="shared" si="5"/>
        <v>672</v>
      </c>
    </row>
    <row r="39" spans="1:22" ht="19.5" customHeight="1" x14ac:dyDescent="0.25">
      <c r="A39" s="17" t="s">
        <v>41</v>
      </c>
      <c r="B39" s="160"/>
      <c r="C39" s="175" t="s">
        <v>42</v>
      </c>
      <c r="D39" s="139"/>
      <c r="E39" s="164" t="s">
        <v>6</v>
      </c>
      <c r="F39" s="137"/>
      <c r="G39" s="44">
        <v>1</v>
      </c>
      <c r="H39" s="44">
        <f>32+2</f>
        <v>34</v>
      </c>
      <c r="I39" s="44">
        <f t="shared" si="0"/>
        <v>34</v>
      </c>
      <c r="J39" s="44">
        <v>0</v>
      </c>
      <c r="K39" s="44">
        <v>31</v>
      </c>
      <c r="L39" s="44">
        <v>0</v>
      </c>
      <c r="M39" s="44">
        <f t="shared" si="1"/>
        <v>31</v>
      </c>
      <c r="N39" s="44">
        <v>26</v>
      </c>
      <c r="O39" s="44">
        <f t="shared" si="7"/>
        <v>884</v>
      </c>
      <c r="P39" s="33"/>
      <c r="Q39" s="5">
        <v>12</v>
      </c>
      <c r="R39">
        <f t="shared" si="3"/>
        <v>1</v>
      </c>
      <c r="S39">
        <f t="shared" si="8"/>
        <v>408</v>
      </c>
      <c r="T39">
        <f t="shared" si="5"/>
        <v>476</v>
      </c>
    </row>
    <row r="40" spans="1:22" ht="19.5" customHeight="1" x14ac:dyDescent="0.25">
      <c r="A40" s="17" t="s">
        <v>41</v>
      </c>
      <c r="B40" s="160"/>
      <c r="C40" s="145"/>
      <c r="D40" s="127"/>
      <c r="E40" s="164" t="s">
        <v>43</v>
      </c>
      <c r="F40" s="137"/>
      <c r="G40" s="44">
        <v>1</v>
      </c>
      <c r="H40" s="44">
        <v>4</v>
      </c>
      <c r="I40" s="44">
        <f t="shared" si="0"/>
        <v>4</v>
      </c>
      <c r="J40" s="44">
        <v>0</v>
      </c>
      <c r="K40" s="44">
        <v>0</v>
      </c>
      <c r="L40" s="44">
        <v>4</v>
      </c>
      <c r="M40" s="44">
        <f t="shared" si="1"/>
        <v>4</v>
      </c>
      <c r="N40" s="44">
        <v>6</v>
      </c>
      <c r="O40" s="44">
        <f t="shared" si="7"/>
        <v>24</v>
      </c>
      <c r="P40" s="33"/>
      <c r="Q40" s="5">
        <f t="shared" si="6"/>
        <v>0</v>
      </c>
      <c r="R40">
        <f t="shared" si="3"/>
        <v>0</v>
      </c>
      <c r="S40">
        <f t="shared" si="8"/>
        <v>0</v>
      </c>
      <c r="T40">
        <f t="shared" si="5"/>
        <v>0</v>
      </c>
    </row>
    <row r="41" spans="1:22" ht="19.5" customHeight="1" x14ac:dyDescent="0.25">
      <c r="A41" s="17" t="s">
        <v>41</v>
      </c>
      <c r="B41" s="160"/>
      <c r="C41" s="175" t="s">
        <v>66</v>
      </c>
      <c r="D41" s="139"/>
      <c r="E41" s="164" t="s">
        <v>19</v>
      </c>
      <c r="F41" s="137"/>
      <c r="G41" s="44">
        <v>1</v>
      </c>
      <c r="H41" s="44">
        <f>8+8+1</f>
        <v>17</v>
      </c>
      <c r="I41" s="44">
        <f t="shared" si="0"/>
        <v>17</v>
      </c>
      <c r="J41" s="44">
        <v>0</v>
      </c>
      <c r="K41" s="44">
        <f>5+8+1</f>
        <v>14</v>
      </c>
      <c r="L41" s="44">
        <f>3</f>
        <v>3</v>
      </c>
      <c r="M41" s="44">
        <f t="shared" si="1"/>
        <v>17</v>
      </c>
      <c r="N41" s="44">
        <v>12</v>
      </c>
      <c r="O41" s="44">
        <f t="shared" si="7"/>
        <v>204</v>
      </c>
      <c r="P41" s="33"/>
      <c r="Q41" s="5">
        <f t="shared" si="6"/>
        <v>0</v>
      </c>
      <c r="R41">
        <f t="shared" si="3"/>
        <v>0</v>
      </c>
      <c r="S41">
        <f t="shared" si="8"/>
        <v>0</v>
      </c>
      <c r="T41">
        <f t="shared" si="5"/>
        <v>0</v>
      </c>
    </row>
    <row r="42" spans="1:22" ht="15.75" customHeight="1" x14ac:dyDescent="0.25">
      <c r="A42" s="17" t="s">
        <v>41</v>
      </c>
      <c r="B42" s="160"/>
      <c r="C42" s="145"/>
      <c r="D42" s="127"/>
      <c r="E42" s="164" t="s">
        <v>29</v>
      </c>
      <c r="F42" s="137"/>
      <c r="G42" s="44">
        <v>1</v>
      </c>
      <c r="H42" s="44">
        <v>1</v>
      </c>
      <c r="I42" s="44">
        <f t="shared" si="0"/>
        <v>1</v>
      </c>
      <c r="J42" s="44">
        <v>0</v>
      </c>
      <c r="K42" s="44">
        <v>1</v>
      </c>
      <c r="L42" s="44">
        <v>0</v>
      </c>
      <c r="M42" s="44">
        <f t="shared" si="1"/>
        <v>1</v>
      </c>
      <c r="N42" s="44">
        <v>26</v>
      </c>
      <c r="O42" s="44">
        <f t="shared" si="7"/>
        <v>26</v>
      </c>
      <c r="P42" s="33"/>
      <c r="Q42" s="5">
        <v>12</v>
      </c>
      <c r="R42">
        <f t="shared" si="3"/>
        <v>1</v>
      </c>
      <c r="S42">
        <f t="shared" si="8"/>
        <v>12</v>
      </c>
      <c r="T42">
        <f t="shared" si="5"/>
        <v>14</v>
      </c>
    </row>
    <row r="43" spans="1:22" ht="15.75" customHeight="1" thickBot="1" x14ac:dyDescent="0.3">
      <c r="A43" s="24" t="s">
        <v>41</v>
      </c>
      <c r="B43" s="160"/>
      <c r="C43" s="175" t="s">
        <v>55</v>
      </c>
      <c r="D43" s="139"/>
      <c r="E43" s="176" t="s">
        <v>19</v>
      </c>
      <c r="F43" s="139"/>
      <c r="G43" s="34">
        <v>1</v>
      </c>
      <c r="H43" s="34">
        <v>1</v>
      </c>
      <c r="I43" s="34">
        <f t="shared" si="0"/>
        <v>1</v>
      </c>
      <c r="J43" s="34">
        <v>0</v>
      </c>
      <c r="K43" s="34">
        <v>1</v>
      </c>
      <c r="L43" s="34">
        <v>0</v>
      </c>
      <c r="M43" s="34">
        <f t="shared" si="1"/>
        <v>1</v>
      </c>
      <c r="N43" s="34">
        <v>12</v>
      </c>
      <c r="O43" s="34">
        <f t="shared" si="7"/>
        <v>12</v>
      </c>
      <c r="P43" s="35"/>
      <c r="Q43" s="5">
        <f t="shared" si="6"/>
        <v>0</v>
      </c>
      <c r="R43">
        <f t="shared" si="3"/>
        <v>0</v>
      </c>
      <c r="S43">
        <f t="shared" si="8"/>
        <v>0</v>
      </c>
      <c r="T43">
        <f t="shared" si="5"/>
        <v>0</v>
      </c>
    </row>
    <row r="44" spans="1:22" ht="15.75" customHeight="1" x14ac:dyDescent="0.25">
      <c r="A44" s="11" t="s">
        <v>41</v>
      </c>
      <c r="B44" s="177">
        <v>4</v>
      </c>
      <c r="C44" s="185" t="s">
        <v>67</v>
      </c>
      <c r="D44" s="130"/>
      <c r="E44" s="183" t="s">
        <v>6</v>
      </c>
      <c r="F44" s="130"/>
      <c r="G44" s="31">
        <v>1</v>
      </c>
      <c r="H44" s="31">
        <f>12+16</f>
        <v>28</v>
      </c>
      <c r="I44" s="31">
        <f t="shared" si="0"/>
        <v>28</v>
      </c>
      <c r="J44" s="31">
        <v>26</v>
      </c>
      <c r="K44" s="31">
        <f t="shared" ref="K44:K51" si="11">I44-J44-L44</f>
        <v>0</v>
      </c>
      <c r="L44" s="31">
        <f>1+1</f>
        <v>2</v>
      </c>
      <c r="M44" s="31">
        <f t="shared" si="1"/>
        <v>28</v>
      </c>
      <c r="N44" s="31">
        <v>26</v>
      </c>
      <c r="O44" s="31">
        <f t="shared" si="7"/>
        <v>728</v>
      </c>
      <c r="P44" s="32"/>
      <c r="Q44" s="5">
        <v>12</v>
      </c>
      <c r="R44">
        <f t="shared" si="3"/>
        <v>1</v>
      </c>
      <c r="S44">
        <f t="shared" si="8"/>
        <v>336</v>
      </c>
      <c r="T44">
        <f t="shared" si="5"/>
        <v>392</v>
      </c>
    </row>
    <row r="45" spans="1:22" ht="15.75" customHeight="1" x14ac:dyDescent="0.25">
      <c r="A45" s="17" t="s">
        <v>41</v>
      </c>
      <c r="B45" s="160"/>
      <c r="C45" s="175" t="s">
        <v>66</v>
      </c>
      <c r="D45" s="139"/>
      <c r="E45" s="164" t="s">
        <v>19</v>
      </c>
      <c r="F45" s="137"/>
      <c r="G45" s="44">
        <v>1</v>
      </c>
      <c r="H45" s="44">
        <f>8+8+1</f>
        <v>17</v>
      </c>
      <c r="I45" s="44">
        <f t="shared" si="0"/>
        <v>17</v>
      </c>
      <c r="J45" s="44">
        <f>8+8+1</f>
        <v>17</v>
      </c>
      <c r="K45" s="44">
        <f t="shared" si="11"/>
        <v>0</v>
      </c>
      <c r="L45" s="44">
        <v>0</v>
      </c>
      <c r="M45" s="44">
        <f t="shared" si="1"/>
        <v>17</v>
      </c>
      <c r="N45" s="44">
        <v>12</v>
      </c>
      <c r="O45" s="44">
        <f t="shared" si="7"/>
        <v>204</v>
      </c>
      <c r="P45" s="33"/>
      <c r="Q45" s="5">
        <f t="shared" si="6"/>
        <v>0</v>
      </c>
      <c r="R45">
        <f t="shared" si="3"/>
        <v>0</v>
      </c>
      <c r="S45">
        <f t="shared" si="8"/>
        <v>0</v>
      </c>
      <c r="T45">
        <f t="shared" si="5"/>
        <v>0</v>
      </c>
    </row>
    <row r="46" spans="1:22" ht="15.75" customHeight="1" x14ac:dyDescent="0.25">
      <c r="A46" s="17" t="s">
        <v>41</v>
      </c>
      <c r="B46" s="160"/>
      <c r="C46" s="145"/>
      <c r="D46" s="127"/>
      <c r="E46" s="164" t="s">
        <v>6</v>
      </c>
      <c r="F46" s="137"/>
      <c r="G46" s="44">
        <v>1</v>
      </c>
      <c r="H46" s="44">
        <v>1</v>
      </c>
      <c r="I46" s="44">
        <f t="shared" si="0"/>
        <v>1</v>
      </c>
      <c r="J46" s="44">
        <v>0</v>
      </c>
      <c r="K46" s="44">
        <f t="shared" si="11"/>
        <v>1</v>
      </c>
      <c r="L46" s="44">
        <v>0</v>
      </c>
      <c r="M46" s="44">
        <f t="shared" si="1"/>
        <v>1</v>
      </c>
      <c r="N46" s="44">
        <v>26</v>
      </c>
      <c r="O46" s="44">
        <f t="shared" si="7"/>
        <v>26</v>
      </c>
      <c r="P46" s="33"/>
      <c r="Q46" s="5">
        <v>12</v>
      </c>
      <c r="R46">
        <f t="shared" si="3"/>
        <v>1</v>
      </c>
      <c r="S46">
        <f t="shared" si="8"/>
        <v>12</v>
      </c>
      <c r="T46">
        <f t="shared" si="5"/>
        <v>14</v>
      </c>
    </row>
    <row r="47" spans="1:22" ht="15.75" customHeight="1" x14ac:dyDescent="0.25">
      <c r="A47" s="17" t="s">
        <v>41</v>
      </c>
      <c r="B47" s="160"/>
      <c r="C47" s="163" t="s">
        <v>58</v>
      </c>
      <c r="D47" s="137"/>
      <c r="E47" s="164" t="s">
        <v>6</v>
      </c>
      <c r="F47" s="137"/>
      <c r="G47" s="44">
        <v>1</v>
      </c>
      <c r="H47" s="44">
        <v>1</v>
      </c>
      <c r="I47" s="44">
        <f t="shared" si="0"/>
        <v>1</v>
      </c>
      <c r="J47" s="44">
        <v>1</v>
      </c>
      <c r="K47" s="44">
        <f t="shared" si="11"/>
        <v>0</v>
      </c>
      <c r="L47" s="44">
        <v>0</v>
      </c>
      <c r="M47" s="44">
        <f t="shared" si="1"/>
        <v>1</v>
      </c>
      <c r="N47" s="44">
        <v>26</v>
      </c>
      <c r="O47" s="44">
        <f t="shared" si="7"/>
        <v>26</v>
      </c>
      <c r="P47" s="33"/>
      <c r="Q47" s="5">
        <v>12</v>
      </c>
      <c r="R47">
        <f t="shared" si="3"/>
        <v>1</v>
      </c>
      <c r="S47">
        <f t="shared" si="8"/>
        <v>12</v>
      </c>
      <c r="T47">
        <f t="shared" si="5"/>
        <v>14</v>
      </c>
    </row>
    <row r="48" spans="1:22" ht="15.75" customHeight="1" x14ac:dyDescent="0.25">
      <c r="A48" s="17" t="s">
        <v>41</v>
      </c>
      <c r="B48" s="160"/>
      <c r="C48" s="175" t="s">
        <v>65</v>
      </c>
      <c r="D48" s="139"/>
      <c r="E48" s="164" t="s">
        <v>10</v>
      </c>
      <c r="F48" s="137"/>
      <c r="G48" s="44">
        <v>1</v>
      </c>
      <c r="H48" s="44">
        <f>4+15+20+28+1+23</f>
        <v>91</v>
      </c>
      <c r="I48" s="44">
        <f t="shared" si="0"/>
        <v>91</v>
      </c>
      <c r="J48" s="44">
        <v>2</v>
      </c>
      <c r="K48" s="44">
        <f t="shared" si="11"/>
        <v>89</v>
      </c>
      <c r="L48" s="44">
        <v>0</v>
      </c>
      <c r="M48" s="44">
        <f t="shared" si="1"/>
        <v>91</v>
      </c>
      <c r="N48" s="44">
        <v>40</v>
      </c>
      <c r="O48" s="44">
        <f t="shared" si="7"/>
        <v>3640</v>
      </c>
      <c r="P48" s="33" t="s">
        <v>68</v>
      </c>
      <c r="Q48" s="5">
        <f t="shared" si="6"/>
        <v>0</v>
      </c>
      <c r="R48">
        <f t="shared" si="3"/>
        <v>0</v>
      </c>
      <c r="S48">
        <f t="shared" si="8"/>
        <v>0</v>
      </c>
      <c r="T48">
        <f t="shared" si="5"/>
        <v>0</v>
      </c>
    </row>
    <row r="49" spans="1:22" ht="25.5" customHeight="1" x14ac:dyDescent="0.25">
      <c r="A49" s="17" t="s">
        <v>41</v>
      </c>
      <c r="B49" s="160"/>
      <c r="C49" s="143"/>
      <c r="D49" s="125"/>
      <c r="E49" s="164" t="s">
        <v>2</v>
      </c>
      <c r="F49" s="137"/>
      <c r="G49" s="44">
        <v>4</v>
      </c>
      <c r="H49" s="44">
        <f>1+8+36+4+6+4</f>
        <v>59</v>
      </c>
      <c r="I49" s="44">
        <f t="shared" si="0"/>
        <v>236</v>
      </c>
      <c r="J49" s="44">
        <f>4+2</f>
        <v>6</v>
      </c>
      <c r="K49" s="44">
        <f t="shared" si="11"/>
        <v>129</v>
      </c>
      <c r="L49" s="44">
        <f>3+80+9+9</f>
        <v>101</v>
      </c>
      <c r="M49" s="44">
        <f t="shared" si="1"/>
        <v>236</v>
      </c>
      <c r="N49" s="44">
        <v>30</v>
      </c>
      <c r="O49" s="44">
        <f t="shared" si="7"/>
        <v>7080</v>
      </c>
      <c r="P49" s="33" t="s">
        <v>69</v>
      </c>
      <c r="Q49" s="5">
        <v>40</v>
      </c>
      <c r="R49">
        <f t="shared" si="3"/>
        <v>1</v>
      </c>
      <c r="S49">
        <f>+V49*Q49</f>
        <v>2360</v>
      </c>
      <c r="T49">
        <f t="shared" si="5"/>
        <v>4720</v>
      </c>
      <c r="U49">
        <f>+O49</f>
        <v>7080</v>
      </c>
      <c r="V49">
        <f>+U49/120</f>
        <v>59</v>
      </c>
    </row>
    <row r="50" spans="1:22" ht="15.75" customHeight="1" x14ac:dyDescent="0.25">
      <c r="A50" s="17" t="s">
        <v>41</v>
      </c>
      <c r="B50" s="160"/>
      <c r="C50" s="145"/>
      <c r="D50" s="127"/>
      <c r="E50" s="164" t="s">
        <v>6</v>
      </c>
      <c r="F50" s="137"/>
      <c r="G50" s="44">
        <v>1</v>
      </c>
      <c r="H50" s="44">
        <f>15+30</f>
        <v>45</v>
      </c>
      <c r="I50" s="44">
        <f t="shared" si="0"/>
        <v>45</v>
      </c>
      <c r="J50" s="44">
        <f>4+1+1+1+7</f>
        <v>14</v>
      </c>
      <c r="K50" s="44">
        <f t="shared" si="11"/>
        <v>13</v>
      </c>
      <c r="L50" s="44">
        <f>9+9</f>
        <v>18</v>
      </c>
      <c r="M50" s="44">
        <f t="shared" si="1"/>
        <v>45</v>
      </c>
      <c r="N50" s="44">
        <v>26</v>
      </c>
      <c r="O50" s="44">
        <f t="shared" si="7"/>
        <v>1170</v>
      </c>
      <c r="P50" s="33"/>
      <c r="Q50" s="5">
        <v>12</v>
      </c>
      <c r="R50">
        <f t="shared" si="3"/>
        <v>1</v>
      </c>
      <c r="S50">
        <f t="shared" si="8"/>
        <v>540</v>
      </c>
      <c r="T50">
        <f t="shared" si="5"/>
        <v>630</v>
      </c>
    </row>
    <row r="51" spans="1:22" ht="25.5" customHeight="1" x14ac:dyDescent="0.25">
      <c r="A51" s="17" t="s">
        <v>41</v>
      </c>
      <c r="B51" s="160"/>
      <c r="C51" s="163" t="s">
        <v>70</v>
      </c>
      <c r="D51" s="137"/>
      <c r="E51" s="164" t="s">
        <v>6</v>
      </c>
      <c r="F51" s="137"/>
      <c r="G51" s="44">
        <v>1</v>
      </c>
      <c r="H51" s="44">
        <v>4</v>
      </c>
      <c r="I51" s="44">
        <f t="shared" si="0"/>
        <v>4</v>
      </c>
      <c r="J51" s="44">
        <v>0</v>
      </c>
      <c r="K51" s="44">
        <f t="shared" si="11"/>
        <v>4</v>
      </c>
      <c r="L51" s="44">
        <v>0</v>
      </c>
      <c r="M51" s="44">
        <f t="shared" si="1"/>
        <v>4</v>
      </c>
      <c r="N51" s="44">
        <v>26</v>
      </c>
      <c r="O51" s="44">
        <f t="shared" si="7"/>
        <v>104</v>
      </c>
      <c r="P51" s="33" t="s">
        <v>71</v>
      </c>
      <c r="Q51" s="5">
        <v>12</v>
      </c>
      <c r="R51">
        <f t="shared" si="3"/>
        <v>1</v>
      </c>
      <c r="S51">
        <f t="shared" si="8"/>
        <v>48</v>
      </c>
      <c r="T51">
        <f t="shared" si="5"/>
        <v>56</v>
      </c>
    </row>
    <row r="52" spans="1:22" ht="15.75" customHeight="1" x14ac:dyDescent="0.25">
      <c r="A52" s="44" t="s">
        <v>41</v>
      </c>
      <c r="B52" s="160"/>
      <c r="C52" s="163" t="s">
        <v>72</v>
      </c>
      <c r="D52" s="137"/>
      <c r="E52" s="164" t="s">
        <v>19</v>
      </c>
      <c r="F52" s="137"/>
      <c r="G52" s="34">
        <v>1</v>
      </c>
      <c r="H52" s="34">
        <v>1</v>
      </c>
      <c r="I52" s="34">
        <v>0</v>
      </c>
      <c r="J52" s="34">
        <v>1</v>
      </c>
      <c r="K52" s="34">
        <v>0</v>
      </c>
      <c r="L52" s="44">
        <v>0</v>
      </c>
      <c r="M52" s="34"/>
      <c r="N52" s="34">
        <v>12</v>
      </c>
      <c r="O52" s="34">
        <v>12</v>
      </c>
      <c r="P52" s="35"/>
      <c r="Q52" s="5">
        <f t="shared" si="6"/>
        <v>0</v>
      </c>
      <c r="R52">
        <f t="shared" si="3"/>
        <v>0</v>
      </c>
      <c r="S52">
        <f t="shared" si="8"/>
        <v>0</v>
      </c>
      <c r="T52">
        <f t="shared" si="5"/>
        <v>0</v>
      </c>
    </row>
    <row r="53" spans="1:22" ht="15.75" customHeight="1" thickBot="1" x14ac:dyDescent="0.3">
      <c r="A53" s="36" t="s">
        <v>41</v>
      </c>
      <c r="B53" s="155"/>
      <c r="C53" s="175" t="s">
        <v>73</v>
      </c>
      <c r="D53" s="139"/>
      <c r="E53" s="176" t="s">
        <v>6</v>
      </c>
      <c r="F53" s="139"/>
      <c r="G53" s="34">
        <v>1</v>
      </c>
      <c r="H53" s="34">
        <v>2</v>
      </c>
      <c r="I53" s="34">
        <f t="shared" ref="I53:I104" si="12">G53*H53</f>
        <v>2</v>
      </c>
      <c r="J53" s="34">
        <v>0</v>
      </c>
      <c r="K53" s="34">
        <f t="shared" ref="K53:K88" si="13">I53-J53-L53</f>
        <v>1</v>
      </c>
      <c r="L53" s="34">
        <v>1</v>
      </c>
      <c r="M53" s="34">
        <f t="shared" ref="M53:M99" si="14">SUM(J53:L53)</f>
        <v>2</v>
      </c>
      <c r="N53" s="34">
        <v>26</v>
      </c>
      <c r="O53" s="34">
        <f t="shared" ref="O53:O62" si="15">N53*I53</f>
        <v>52</v>
      </c>
      <c r="P53" s="35"/>
      <c r="Q53" s="5">
        <v>12</v>
      </c>
      <c r="R53">
        <f t="shared" si="3"/>
        <v>1</v>
      </c>
      <c r="S53">
        <f t="shared" si="8"/>
        <v>24</v>
      </c>
      <c r="T53">
        <f t="shared" si="5"/>
        <v>28</v>
      </c>
    </row>
    <row r="54" spans="1:22" ht="15.75" customHeight="1" x14ac:dyDescent="0.25">
      <c r="A54" s="37" t="s">
        <v>41</v>
      </c>
      <c r="B54" s="184">
        <v>3</v>
      </c>
      <c r="C54" s="185" t="s">
        <v>74</v>
      </c>
      <c r="D54" s="130"/>
      <c r="E54" s="183" t="s">
        <v>6</v>
      </c>
      <c r="F54" s="130"/>
      <c r="G54" s="31">
        <v>1</v>
      </c>
      <c r="H54" s="31">
        <f>2+4</f>
        <v>6</v>
      </c>
      <c r="I54" s="31">
        <f t="shared" si="12"/>
        <v>6</v>
      </c>
      <c r="J54" s="31">
        <v>0</v>
      </c>
      <c r="K54" s="31">
        <f t="shared" si="13"/>
        <v>6</v>
      </c>
      <c r="L54" s="31">
        <v>0</v>
      </c>
      <c r="M54" s="31">
        <f t="shared" si="14"/>
        <v>6</v>
      </c>
      <c r="N54" s="31">
        <v>26</v>
      </c>
      <c r="O54" s="31">
        <f t="shared" si="15"/>
        <v>156</v>
      </c>
      <c r="P54" s="32"/>
      <c r="Q54" s="5">
        <v>12</v>
      </c>
      <c r="R54">
        <f t="shared" si="3"/>
        <v>1</v>
      </c>
      <c r="S54">
        <f t="shared" si="8"/>
        <v>72</v>
      </c>
      <c r="T54">
        <f t="shared" si="5"/>
        <v>84</v>
      </c>
    </row>
    <row r="55" spans="1:22" ht="15.75" customHeight="1" x14ac:dyDescent="0.25">
      <c r="A55" s="17" t="s">
        <v>41</v>
      </c>
      <c r="B55" s="160"/>
      <c r="C55" s="163" t="s">
        <v>49</v>
      </c>
      <c r="D55" s="137"/>
      <c r="E55" s="164" t="s">
        <v>10</v>
      </c>
      <c r="F55" s="137"/>
      <c r="G55" s="44">
        <v>1</v>
      </c>
      <c r="H55" s="44">
        <f>8+1+3+14+8</f>
        <v>34</v>
      </c>
      <c r="I55" s="44">
        <f t="shared" si="12"/>
        <v>34</v>
      </c>
      <c r="J55" s="44">
        <v>0</v>
      </c>
      <c r="K55" s="44">
        <f t="shared" si="13"/>
        <v>34</v>
      </c>
      <c r="L55" s="44">
        <v>0</v>
      </c>
      <c r="M55" s="44">
        <f t="shared" si="14"/>
        <v>34</v>
      </c>
      <c r="N55" s="44">
        <v>40</v>
      </c>
      <c r="O55" s="44">
        <f t="shared" si="15"/>
        <v>1360</v>
      </c>
      <c r="P55" s="33"/>
      <c r="Q55" s="5">
        <f t="shared" si="6"/>
        <v>0</v>
      </c>
      <c r="R55">
        <f t="shared" si="3"/>
        <v>0</v>
      </c>
      <c r="S55">
        <f t="shared" si="8"/>
        <v>0</v>
      </c>
      <c r="T55">
        <f t="shared" si="5"/>
        <v>0</v>
      </c>
    </row>
    <row r="56" spans="1:22" ht="15.75" customHeight="1" x14ac:dyDescent="0.25">
      <c r="A56" s="17" t="s">
        <v>41</v>
      </c>
      <c r="B56" s="160"/>
      <c r="C56" s="163"/>
      <c r="D56" s="137"/>
      <c r="E56" s="164" t="s">
        <v>12</v>
      </c>
      <c r="F56" s="137"/>
      <c r="G56" s="44">
        <v>1</v>
      </c>
      <c r="H56" s="44">
        <v>3</v>
      </c>
      <c r="I56" s="44">
        <f t="shared" si="12"/>
        <v>3</v>
      </c>
      <c r="J56" s="44">
        <v>0</v>
      </c>
      <c r="K56" s="44">
        <f t="shared" si="13"/>
        <v>3</v>
      </c>
      <c r="L56" s="44">
        <v>0</v>
      </c>
      <c r="M56" s="44">
        <f t="shared" si="14"/>
        <v>3</v>
      </c>
      <c r="N56" s="44">
        <v>18</v>
      </c>
      <c r="O56" s="44">
        <f t="shared" si="15"/>
        <v>54</v>
      </c>
      <c r="P56" s="33"/>
      <c r="Q56" s="5">
        <f t="shared" si="6"/>
        <v>0</v>
      </c>
      <c r="R56">
        <f t="shared" si="3"/>
        <v>0</v>
      </c>
      <c r="S56">
        <f t="shared" si="8"/>
        <v>0</v>
      </c>
      <c r="T56">
        <f t="shared" si="5"/>
        <v>0</v>
      </c>
    </row>
    <row r="57" spans="1:22" ht="15.75" customHeight="1" x14ac:dyDescent="0.25">
      <c r="A57" s="17" t="s">
        <v>41</v>
      </c>
      <c r="B57" s="160"/>
      <c r="C57" s="163"/>
      <c r="D57" s="137"/>
      <c r="E57" s="164" t="s">
        <v>6</v>
      </c>
      <c r="F57" s="137"/>
      <c r="G57" s="44">
        <v>1</v>
      </c>
      <c r="H57" s="44">
        <f>3+24+1+14</f>
        <v>42</v>
      </c>
      <c r="I57" s="44">
        <f t="shared" si="12"/>
        <v>42</v>
      </c>
      <c r="J57" s="44">
        <f>3+2</f>
        <v>5</v>
      </c>
      <c r="K57" s="44">
        <f t="shared" si="13"/>
        <v>32</v>
      </c>
      <c r="L57" s="44">
        <f>2+1+2</f>
        <v>5</v>
      </c>
      <c r="M57" s="44">
        <f t="shared" si="14"/>
        <v>42</v>
      </c>
      <c r="N57" s="44">
        <v>26</v>
      </c>
      <c r="O57" s="44">
        <f t="shared" si="15"/>
        <v>1092</v>
      </c>
      <c r="P57" s="33"/>
      <c r="Q57" s="5">
        <v>12</v>
      </c>
      <c r="R57">
        <f t="shared" si="3"/>
        <v>1</v>
      </c>
      <c r="S57">
        <f t="shared" si="8"/>
        <v>504</v>
      </c>
      <c r="T57">
        <f t="shared" si="5"/>
        <v>588</v>
      </c>
    </row>
    <row r="58" spans="1:22" ht="33" customHeight="1" x14ac:dyDescent="0.25">
      <c r="A58" s="17" t="s">
        <v>41</v>
      </c>
      <c r="B58" s="160"/>
      <c r="C58" s="163"/>
      <c r="D58" s="137"/>
      <c r="E58" s="164" t="s">
        <v>2</v>
      </c>
      <c r="F58" s="137"/>
      <c r="G58" s="44">
        <v>4</v>
      </c>
      <c r="H58" s="44">
        <f>3+8+11+14+17+16+4+6+1+8+11+6+11</f>
        <v>116</v>
      </c>
      <c r="I58" s="44">
        <f t="shared" si="12"/>
        <v>464</v>
      </c>
      <c r="J58" s="44">
        <f>2+2+3+1+2+1</f>
        <v>11</v>
      </c>
      <c r="K58" s="44">
        <f t="shared" si="13"/>
        <v>295</v>
      </c>
      <c r="L58" s="44">
        <f>3+10+21+2+19+29+15+16+8+5+7+9+14</f>
        <v>158</v>
      </c>
      <c r="M58" s="44">
        <f t="shared" si="14"/>
        <v>464</v>
      </c>
      <c r="N58" s="44">
        <v>30</v>
      </c>
      <c r="O58" s="44">
        <f t="shared" si="15"/>
        <v>13920</v>
      </c>
      <c r="P58" s="33" t="s">
        <v>75</v>
      </c>
      <c r="Q58" s="5">
        <v>40</v>
      </c>
      <c r="R58">
        <f t="shared" si="3"/>
        <v>1</v>
      </c>
      <c r="S58">
        <f>+V58*Q58</f>
        <v>4640</v>
      </c>
      <c r="T58">
        <f t="shared" si="5"/>
        <v>9280</v>
      </c>
      <c r="U58">
        <f>+O58</f>
        <v>13920</v>
      </c>
      <c r="V58">
        <f>+U58/120</f>
        <v>116</v>
      </c>
    </row>
    <row r="59" spans="1:22" ht="33" customHeight="1" x14ac:dyDescent="0.25">
      <c r="A59" s="17" t="s">
        <v>41</v>
      </c>
      <c r="B59" s="160"/>
      <c r="C59" s="163" t="s">
        <v>53</v>
      </c>
      <c r="D59" s="137"/>
      <c r="E59" s="164" t="s">
        <v>6</v>
      </c>
      <c r="F59" s="137"/>
      <c r="G59" s="44">
        <v>1</v>
      </c>
      <c r="H59" s="44">
        <f>30+1+2</f>
        <v>33</v>
      </c>
      <c r="I59" s="44">
        <f t="shared" si="12"/>
        <v>33</v>
      </c>
      <c r="J59" s="44">
        <v>0</v>
      </c>
      <c r="K59" s="44">
        <f t="shared" si="13"/>
        <v>30</v>
      </c>
      <c r="L59" s="44">
        <v>3</v>
      </c>
      <c r="M59" s="44">
        <f t="shared" si="14"/>
        <v>33</v>
      </c>
      <c r="N59" s="44">
        <v>26</v>
      </c>
      <c r="O59" s="44">
        <f t="shared" si="15"/>
        <v>858</v>
      </c>
      <c r="P59" s="33" t="s">
        <v>76</v>
      </c>
      <c r="Q59" s="5">
        <v>12</v>
      </c>
      <c r="R59">
        <f t="shared" si="3"/>
        <v>1</v>
      </c>
      <c r="S59">
        <f t="shared" si="8"/>
        <v>396</v>
      </c>
      <c r="T59">
        <f t="shared" si="5"/>
        <v>462</v>
      </c>
    </row>
    <row r="60" spans="1:22" ht="15.75" customHeight="1" x14ac:dyDescent="0.25">
      <c r="A60" s="17" t="s">
        <v>41</v>
      </c>
      <c r="B60" s="160"/>
      <c r="C60" s="163" t="s">
        <v>55</v>
      </c>
      <c r="D60" s="137"/>
      <c r="E60" s="164" t="s">
        <v>6</v>
      </c>
      <c r="F60" s="137"/>
      <c r="G60" s="44">
        <v>1</v>
      </c>
      <c r="H60" s="44">
        <v>1</v>
      </c>
      <c r="I60" s="44">
        <f t="shared" si="12"/>
        <v>1</v>
      </c>
      <c r="J60" s="44">
        <v>0</v>
      </c>
      <c r="K60" s="44">
        <f t="shared" si="13"/>
        <v>1</v>
      </c>
      <c r="L60" s="44">
        <v>0</v>
      </c>
      <c r="M60" s="44">
        <f t="shared" si="14"/>
        <v>1</v>
      </c>
      <c r="N60" s="44">
        <v>26</v>
      </c>
      <c r="O60" s="44">
        <f t="shared" si="15"/>
        <v>26</v>
      </c>
      <c r="P60" s="33"/>
      <c r="Q60" s="5">
        <v>12</v>
      </c>
      <c r="R60">
        <f t="shared" si="3"/>
        <v>1</v>
      </c>
      <c r="S60">
        <f t="shared" si="8"/>
        <v>12</v>
      </c>
      <c r="T60">
        <f t="shared" si="5"/>
        <v>14</v>
      </c>
    </row>
    <row r="61" spans="1:22" ht="15.75" customHeight="1" x14ac:dyDescent="0.25">
      <c r="A61" s="17" t="s">
        <v>41</v>
      </c>
      <c r="B61" s="160"/>
      <c r="C61" s="175" t="s">
        <v>54</v>
      </c>
      <c r="D61" s="139"/>
      <c r="E61" s="164" t="s">
        <v>19</v>
      </c>
      <c r="F61" s="137"/>
      <c r="G61" s="44">
        <v>1</v>
      </c>
      <c r="H61" s="44">
        <f>8+8</f>
        <v>16</v>
      </c>
      <c r="I61" s="44">
        <f t="shared" si="12"/>
        <v>16</v>
      </c>
      <c r="J61" s="44">
        <v>0</v>
      </c>
      <c r="K61" s="44">
        <f t="shared" si="13"/>
        <v>16</v>
      </c>
      <c r="L61" s="44">
        <v>0</v>
      </c>
      <c r="M61" s="44">
        <f t="shared" si="14"/>
        <v>16</v>
      </c>
      <c r="N61" s="44">
        <v>12</v>
      </c>
      <c r="O61" s="44">
        <f t="shared" si="15"/>
        <v>192</v>
      </c>
      <c r="P61" s="33"/>
      <c r="Q61" s="5">
        <f t="shared" si="6"/>
        <v>0</v>
      </c>
      <c r="R61">
        <f t="shared" si="3"/>
        <v>0</v>
      </c>
      <c r="S61">
        <f t="shared" si="8"/>
        <v>0</v>
      </c>
      <c r="T61">
        <f t="shared" si="5"/>
        <v>0</v>
      </c>
    </row>
    <row r="62" spans="1:22" ht="15.75" customHeight="1" x14ac:dyDescent="0.25">
      <c r="A62" s="17" t="s">
        <v>41</v>
      </c>
      <c r="B62" s="160"/>
      <c r="C62" s="145"/>
      <c r="D62" s="127"/>
      <c r="E62" s="164" t="s">
        <v>6</v>
      </c>
      <c r="F62" s="137"/>
      <c r="G62" s="44">
        <v>1</v>
      </c>
      <c r="H62" s="44">
        <v>1</v>
      </c>
      <c r="I62" s="44">
        <f t="shared" si="12"/>
        <v>1</v>
      </c>
      <c r="J62" s="44">
        <v>0</v>
      </c>
      <c r="K62" s="44">
        <f t="shared" si="13"/>
        <v>1</v>
      </c>
      <c r="L62" s="44">
        <v>0</v>
      </c>
      <c r="M62" s="44">
        <f t="shared" si="14"/>
        <v>1</v>
      </c>
      <c r="N62" s="44">
        <v>26</v>
      </c>
      <c r="O62" s="44">
        <f t="shared" si="15"/>
        <v>26</v>
      </c>
      <c r="P62" s="33"/>
      <c r="Q62" s="5">
        <v>12</v>
      </c>
      <c r="R62">
        <f t="shared" si="3"/>
        <v>1</v>
      </c>
      <c r="S62">
        <f t="shared" si="8"/>
        <v>12</v>
      </c>
      <c r="T62">
        <f t="shared" si="5"/>
        <v>14</v>
      </c>
    </row>
    <row r="63" spans="1:22" ht="15.75" customHeight="1" thickBot="1" x14ac:dyDescent="0.3">
      <c r="A63" s="24" t="s">
        <v>41</v>
      </c>
      <c r="B63" s="155"/>
      <c r="C63" s="175" t="s">
        <v>77</v>
      </c>
      <c r="D63" s="139"/>
      <c r="E63" s="176" t="s">
        <v>12</v>
      </c>
      <c r="F63" s="139"/>
      <c r="G63" s="34">
        <v>1</v>
      </c>
      <c r="H63" s="34">
        <v>1</v>
      </c>
      <c r="I63" s="34">
        <f t="shared" si="12"/>
        <v>1</v>
      </c>
      <c r="J63" s="34">
        <v>0</v>
      </c>
      <c r="K63" s="34">
        <f t="shared" si="13"/>
        <v>1</v>
      </c>
      <c r="L63" s="34">
        <v>0</v>
      </c>
      <c r="M63" s="34">
        <f t="shared" si="14"/>
        <v>1</v>
      </c>
      <c r="N63" s="34">
        <v>12</v>
      </c>
      <c r="O63" s="34">
        <v>18</v>
      </c>
      <c r="P63" s="35"/>
      <c r="Q63" s="5">
        <f t="shared" si="6"/>
        <v>0</v>
      </c>
      <c r="R63">
        <f t="shared" si="3"/>
        <v>0</v>
      </c>
      <c r="S63">
        <f t="shared" si="8"/>
        <v>0</v>
      </c>
      <c r="T63">
        <f t="shared" si="5"/>
        <v>0</v>
      </c>
    </row>
    <row r="64" spans="1:22" ht="15.75" customHeight="1" x14ac:dyDescent="0.25">
      <c r="A64" s="11" t="s">
        <v>41</v>
      </c>
      <c r="B64" s="181">
        <v>2</v>
      </c>
      <c r="C64" s="182" t="s">
        <v>78</v>
      </c>
      <c r="D64" s="123"/>
      <c r="E64" s="183" t="s">
        <v>6</v>
      </c>
      <c r="F64" s="130"/>
      <c r="G64" s="31">
        <v>1</v>
      </c>
      <c r="H64" s="31">
        <f>1</f>
        <v>1</v>
      </c>
      <c r="I64" s="53">
        <f t="shared" si="12"/>
        <v>1</v>
      </c>
      <c r="J64" s="31">
        <v>0</v>
      </c>
      <c r="K64" s="31">
        <f t="shared" si="13"/>
        <v>1</v>
      </c>
      <c r="L64" s="31">
        <v>0</v>
      </c>
      <c r="M64" s="31">
        <f t="shared" si="14"/>
        <v>1</v>
      </c>
      <c r="N64" s="31">
        <v>26</v>
      </c>
      <c r="O64" s="31">
        <f t="shared" ref="O64:O104" si="16">N64*I64</f>
        <v>26</v>
      </c>
      <c r="P64" s="32"/>
      <c r="Q64" s="5">
        <v>12</v>
      </c>
      <c r="R64">
        <f t="shared" si="3"/>
        <v>1</v>
      </c>
      <c r="S64">
        <f t="shared" si="8"/>
        <v>12</v>
      </c>
      <c r="T64">
        <f t="shared" si="5"/>
        <v>14</v>
      </c>
    </row>
    <row r="65" spans="1:22" ht="15.75" customHeight="1" x14ac:dyDescent="0.25">
      <c r="A65" s="17" t="s">
        <v>41</v>
      </c>
      <c r="B65" s="125"/>
      <c r="C65" s="143"/>
      <c r="D65" s="125"/>
      <c r="E65" s="164" t="s">
        <v>19</v>
      </c>
      <c r="F65" s="137"/>
      <c r="G65" s="38">
        <v>1</v>
      </c>
      <c r="H65" s="38">
        <f>7+12</f>
        <v>19</v>
      </c>
      <c r="I65" s="51">
        <f t="shared" si="12"/>
        <v>19</v>
      </c>
      <c r="J65" s="38">
        <v>0</v>
      </c>
      <c r="K65" s="38">
        <f t="shared" si="13"/>
        <v>19</v>
      </c>
      <c r="L65" s="38">
        <v>0</v>
      </c>
      <c r="M65" s="44">
        <f t="shared" si="14"/>
        <v>19</v>
      </c>
      <c r="N65" s="38">
        <v>12</v>
      </c>
      <c r="O65" s="44">
        <f t="shared" si="16"/>
        <v>228</v>
      </c>
      <c r="P65" s="39"/>
      <c r="Q65" s="5">
        <f t="shared" si="6"/>
        <v>0</v>
      </c>
      <c r="R65">
        <f t="shared" si="3"/>
        <v>0</v>
      </c>
      <c r="S65">
        <f t="shared" si="8"/>
        <v>0</v>
      </c>
      <c r="T65">
        <f t="shared" si="5"/>
        <v>0</v>
      </c>
    </row>
    <row r="66" spans="1:22" ht="15.75" customHeight="1" x14ac:dyDescent="0.25">
      <c r="A66" s="17" t="s">
        <v>41</v>
      </c>
      <c r="B66" s="125"/>
      <c r="C66" s="143"/>
      <c r="D66" s="125"/>
      <c r="E66" s="164" t="s">
        <v>2</v>
      </c>
      <c r="F66" s="137"/>
      <c r="G66" s="38">
        <v>4</v>
      </c>
      <c r="H66" s="38">
        <v>1</v>
      </c>
      <c r="I66" s="51">
        <f t="shared" si="12"/>
        <v>4</v>
      </c>
      <c r="J66" s="38">
        <v>0</v>
      </c>
      <c r="K66" s="38">
        <f t="shared" si="13"/>
        <v>0</v>
      </c>
      <c r="L66" s="38">
        <v>4</v>
      </c>
      <c r="M66" s="44">
        <f t="shared" si="14"/>
        <v>4</v>
      </c>
      <c r="N66" s="38">
        <v>30</v>
      </c>
      <c r="O66" s="44">
        <f t="shared" si="16"/>
        <v>120</v>
      </c>
      <c r="P66" s="39"/>
      <c r="Q66" s="5">
        <v>40</v>
      </c>
      <c r="R66">
        <f t="shared" si="3"/>
        <v>1</v>
      </c>
      <c r="S66">
        <f>+V66*Q66</f>
        <v>40</v>
      </c>
      <c r="T66">
        <f t="shared" si="5"/>
        <v>80</v>
      </c>
      <c r="U66">
        <f>+O66</f>
        <v>120</v>
      </c>
      <c r="V66">
        <f>+U66/120</f>
        <v>1</v>
      </c>
    </row>
    <row r="67" spans="1:22" ht="15.75" customHeight="1" x14ac:dyDescent="0.25">
      <c r="A67" s="17" t="s">
        <v>41</v>
      </c>
      <c r="B67" s="125"/>
      <c r="C67" s="145"/>
      <c r="D67" s="127"/>
      <c r="E67" s="164" t="s">
        <v>10</v>
      </c>
      <c r="F67" s="137"/>
      <c r="G67" s="38">
        <v>1</v>
      </c>
      <c r="H67" s="38">
        <v>2</v>
      </c>
      <c r="I67" s="51">
        <f t="shared" si="12"/>
        <v>2</v>
      </c>
      <c r="J67" s="38">
        <v>0</v>
      </c>
      <c r="K67" s="38">
        <f t="shared" si="13"/>
        <v>2</v>
      </c>
      <c r="L67" s="38">
        <v>0</v>
      </c>
      <c r="M67" s="44">
        <f t="shared" si="14"/>
        <v>2</v>
      </c>
      <c r="N67" s="38">
        <v>40</v>
      </c>
      <c r="O67" s="44">
        <f t="shared" si="16"/>
        <v>80</v>
      </c>
      <c r="P67" s="39"/>
      <c r="Q67" s="5">
        <f t="shared" si="6"/>
        <v>0</v>
      </c>
      <c r="R67">
        <f t="shared" si="3"/>
        <v>0</v>
      </c>
      <c r="S67">
        <f t="shared" si="8"/>
        <v>0</v>
      </c>
      <c r="T67">
        <f t="shared" si="5"/>
        <v>0</v>
      </c>
    </row>
    <row r="68" spans="1:22" ht="32.25" customHeight="1" x14ac:dyDescent="0.25">
      <c r="A68" s="17" t="s">
        <v>41</v>
      </c>
      <c r="B68" s="125"/>
      <c r="C68" s="175" t="s">
        <v>42</v>
      </c>
      <c r="D68" s="139"/>
      <c r="E68" s="164" t="s">
        <v>6</v>
      </c>
      <c r="F68" s="137"/>
      <c r="G68" s="38">
        <v>1</v>
      </c>
      <c r="H68" s="38">
        <f>3+6+8+2</f>
        <v>19</v>
      </c>
      <c r="I68" s="51">
        <f t="shared" si="12"/>
        <v>19</v>
      </c>
      <c r="J68" s="38">
        <v>0</v>
      </c>
      <c r="K68" s="38">
        <f t="shared" si="13"/>
        <v>18</v>
      </c>
      <c r="L68" s="38">
        <f>1</f>
        <v>1</v>
      </c>
      <c r="M68" s="44">
        <f t="shared" si="14"/>
        <v>19</v>
      </c>
      <c r="N68" s="38">
        <v>26</v>
      </c>
      <c r="O68" s="44">
        <f t="shared" si="16"/>
        <v>494</v>
      </c>
      <c r="P68" s="39" t="s">
        <v>79</v>
      </c>
      <c r="Q68" s="5">
        <v>12</v>
      </c>
      <c r="R68">
        <f t="shared" ref="R68:R104" si="17">+IF(OR(E68=$AB$6,E68=$AB$7,E68=$AB$8,E68=$AB$9,E68=$AB$10,E68=$AB$11,E68=$AB$12),0,1)</f>
        <v>1</v>
      </c>
      <c r="S68">
        <f t="shared" si="8"/>
        <v>228</v>
      </c>
      <c r="T68">
        <f t="shared" ref="T68:T104" si="18">IF(R68=0,0,O68-S68)</f>
        <v>266</v>
      </c>
    </row>
    <row r="69" spans="1:22" ht="15.75" customHeight="1" x14ac:dyDescent="0.25">
      <c r="A69" s="17" t="s">
        <v>41</v>
      </c>
      <c r="B69" s="125"/>
      <c r="C69" s="145"/>
      <c r="D69" s="127"/>
      <c r="E69" s="164" t="s">
        <v>19</v>
      </c>
      <c r="F69" s="137"/>
      <c r="G69" s="38">
        <v>1</v>
      </c>
      <c r="H69" s="38">
        <v>2</v>
      </c>
      <c r="I69" s="51">
        <f t="shared" si="12"/>
        <v>2</v>
      </c>
      <c r="J69" s="38">
        <v>0</v>
      </c>
      <c r="K69" s="38">
        <f t="shared" si="13"/>
        <v>2</v>
      </c>
      <c r="L69" s="38">
        <v>0</v>
      </c>
      <c r="M69" s="44">
        <f t="shared" si="14"/>
        <v>2</v>
      </c>
      <c r="N69" s="38">
        <v>12</v>
      </c>
      <c r="O69" s="44">
        <f t="shared" si="16"/>
        <v>24</v>
      </c>
      <c r="P69" s="39"/>
      <c r="Q69" s="5">
        <f t="shared" ref="Q69:Q104" si="19">+IF(R69=0,0,"")</f>
        <v>0</v>
      </c>
      <c r="R69">
        <f t="shared" si="17"/>
        <v>0</v>
      </c>
      <c r="S69">
        <f t="shared" si="8"/>
        <v>0</v>
      </c>
      <c r="T69">
        <f t="shared" si="18"/>
        <v>0</v>
      </c>
    </row>
    <row r="70" spans="1:22" ht="15.75" customHeight="1" x14ac:dyDescent="0.25">
      <c r="A70" s="17" t="s">
        <v>41</v>
      </c>
      <c r="B70" s="125"/>
      <c r="C70" s="163" t="s">
        <v>80</v>
      </c>
      <c r="D70" s="137"/>
      <c r="E70" s="164" t="s">
        <v>6</v>
      </c>
      <c r="F70" s="137"/>
      <c r="G70" s="38">
        <v>1</v>
      </c>
      <c r="H70" s="38">
        <v>2</v>
      </c>
      <c r="I70" s="51">
        <f t="shared" si="12"/>
        <v>2</v>
      </c>
      <c r="J70" s="38">
        <v>0</v>
      </c>
      <c r="K70" s="38">
        <f t="shared" si="13"/>
        <v>2</v>
      </c>
      <c r="L70" s="38">
        <v>0</v>
      </c>
      <c r="M70" s="44">
        <f t="shared" si="14"/>
        <v>2</v>
      </c>
      <c r="N70" s="38">
        <v>26</v>
      </c>
      <c r="O70" s="44">
        <f t="shared" si="16"/>
        <v>52</v>
      </c>
      <c r="P70" s="39"/>
      <c r="Q70" s="5">
        <v>12</v>
      </c>
      <c r="R70">
        <f t="shared" si="17"/>
        <v>1</v>
      </c>
      <c r="S70">
        <f t="shared" si="8"/>
        <v>24</v>
      </c>
      <c r="T70">
        <f t="shared" si="18"/>
        <v>28</v>
      </c>
    </row>
    <row r="71" spans="1:22" ht="15.75" customHeight="1" x14ac:dyDescent="0.25">
      <c r="A71" s="17" t="s">
        <v>41</v>
      </c>
      <c r="B71" s="125"/>
      <c r="C71" s="175" t="s">
        <v>49</v>
      </c>
      <c r="D71" s="139"/>
      <c r="E71" s="164" t="s">
        <v>10</v>
      </c>
      <c r="F71" s="137"/>
      <c r="G71" s="38">
        <v>1</v>
      </c>
      <c r="H71" s="38">
        <f>10</f>
        <v>10</v>
      </c>
      <c r="I71" s="51">
        <f t="shared" si="12"/>
        <v>10</v>
      </c>
      <c r="J71" s="38">
        <v>0</v>
      </c>
      <c r="K71" s="38">
        <f t="shared" si="13"/>
        <v>10</v>
      </c>
      <c r="L71" s="38">
        <v>0</v>
      </c>
      <c r="M71" s="44">
        <f t="shared" si="14"/>
        <v>10</v>
      </c>
      <c r="N71" s="38">
        <v>40</v>
      </c>
      <c r="O71" s="44">
        <f t="shared" si="16"/>
        <v>400</v>
      </c>
      <c r="P71" s="39"/>
      <c r="Q71" s="5">
        <f t="shared" si="19"/>
        <v>0</v>
      </c>
      <c r="R71">
        <f t="shared" si="17"/>
        <v>0</v>
      </c>
      <c r="S71">
        <f t="shared" si="8"/>
        <v>0</v>
      </c>
      <c r="T71">
        <f t="shared" si="18"/>
        <v>0</v>
      </c>
    </row>
    <row r="72" spans="1:22" ht="15.75" customHeight="1" x14ac:dyDescent="0.25">
      <c r="A72" s="17" t="s">
        <v>41</v>
      </c>
      <c r="B72" s="125"/>
      <c r="C72" s="143"/>
      <c r="D72" s="125"/>
      <c r="E72" s="164" t="s">
        <v>6</v>
      </c>
      <c r="F72" s="137"/>
      <c r="G72" s="38">
        <v>1</v>
      </c>
      <c r="H72" s="38">
        <f>1+2+3</f>
        <v>6</v>
      </c>
      <c r="I72" s="51">
        <f t="shared" si="12"/>
        <v>6</v>
      </c>
      <c r="J72" s="38">
        <v>2</v>
      </c>
      <c r="K72" s="38">
        <f t="shared" si="13"/>
        <v>2</v>
      </c>
      <c r="L72" s="38">
        <f>1+1</f>
        <v>2</v>
      </c>
      <c r="M72" s="44">
        <f t="shared" si="14"/>
        <v>6</v>
      </c>
      <c r="N72" s="38">
        <v>26</v>
      </c>
      <c r="O72" s="44">
        <f t="shared" si="16"/>
        <v>156</v>
      </c>
      <c r="P72" s="39"/>
      <c r="Q72" s="5">
        <v>12</v>
      </c>
      <c r="R72">
        <f t="shared" si="17"/>
        <v>1</v>
      </c>
      <c r="S72">
        <f t="shared" ref="S72:S104" si="20">Q72*I72</f>
        <v>72</v>
      </c>
      <c r="T72">
        <f t="shared" si="18"/>
        <v>84</v>
      </c>
    </row>
    <row r="73" spans="1:22" ht="15.75" customHeight="1" x14ac:dyDescent="0.25">
      <c r="A73" s="17" t="s">
        <v>41</v>
      </c>
      <c r="B73" s="125"/>
      <c r="C73" s="145"/>
      <c r="D73" s="127"/>
      <c r="E73" s="164" t="s">
        <v>19</v>
      </c>
      <c r="F73" s="137"/>
      <c r="G73" s="38">
        <v>1</v>
      </c>
      <c r="H73" s="38">
        <f>1+2</f>
        <v>3</v>
      </c>
      <c r="I73" s="51">
        <f t="shared" si="12"/>
        <v>3</v>
      </c>
      <c r="J73" s="38">
        <v>0</v>
      </c>
      <c r="K73" s="38">
        <f t="shared" si="13"/>
        <v>3</v>
      </c>
      <c r="L73" s="38">
        <v>0</v>
      </c>
      <c r="M73" s="44">
        <f t="shared" si="14"/>
        <v>3</v>
      </c>
      <c r="N73" s="38">
        <v>12</v>
      </c>
      <c r="O73" s="44">
        <f t="shared" si="16"/>
        <v>36</v>
      </c>
      <c r="P73" s="39"/>
      <c r="Q73" s="5">
        <f t="shared" si="19"/>
        <v>0</v>
      </c>
      <c r="R73">
        <f t="shared" si="17"/>
        <v>0</v>
      </c>
      <c r="S73">
        <f t="shared" si="20"/>
        <v>0</v>
      </c>
      <c r="T73">
        <f t="shared" si="18"/>
        <v>0</v>
      </c>
    </row>
    <row r="74" spans="1:22" ht="23.25" customHeight="1" x14ac:dyDescent="0.25">
      <c r="A74" s="17" t="s">
        <v>41</v>
      </c>
      <c r="B74" s="125"/>
      <c r="C74" s="175" t="s">
        <v>81</v>
      </c>
      <c r="D74" s="139"/>
      <c r="E74" s="164" t="s">
        <v>2</v>
      </c>
      <c r="F74" s="137"/>
      <c r="G74" s="38">
        <v>4</v>
      </c>
      <c r="H74" s="38">
        <f>4+1+1+1+1+1+1+1+4+6+4</f>
        <v>25</v>
      </c>
      <c r="I74" s="51">
        <f t="shared" si="12"/>
        <v>100</v>
      </c>
      <c r="J74" s="38">
        <v>0</v>
      </c>
      <c r="K74" s="38">
        <f t="shared" si="13"/>
        <v>88</v>
      </c>
      <c r="L74" s="38">
        <f>4+1+2+2+2+1</f>
        <v>12</v>
      </c>
      <c r="M74" s="44">
        <f t="shared" si="14"/>
        <v>100</v>
      </c>
      <c r="N74" s="38">
        <v>30</v>
      </c>
      <c r="O74" s="44">
        <f t="shared" si="16"/>
        <v>3000</v>
      </c>
      <c r="P74" s="39" t="s">
        <v>82</v>
      </c>
      <c r="Q74" s="5">
        <v>40</v>
      </c>
      <c r="R74">
        <f t="shared" si="17"/>
        <v>1</v>
      </c>
      <c r="S74">
        <f>+V74*Q74</f>
        <v>1000</v>
      </c>
      <c r="T74">
        <f t="shared" si="18"/>
        <v>2000</v>
      </c>
      <c r="U74">
        <f>+O74</f>
        <v>3000</v>
      </c>
      <c r="V74">
        <f>+U74/120</f>
        <v>25</v>
      </c>
    </row>
    <row r="75" spans="1:22" ht="15.75" customHeight="1" x14ac:dyDescent="0.25">
      <c r="A75" s="17" t="s">
        <v>41</v>
      </c>
      <c r="B75" s="125"/>
      <c r="C75" s="143"/>
      <c r="D75" s="125"/>
      <c r="E75" s="164" t="s">
        <v>10</v>
      </c>
      <c r="F75" s="137"/>
      <c r="G75" s="38">
        <v>1</v>
      </c>
      <c r="H75" s="38">
        <f>6+1+1+1+1+1</f>
        <v>11</v>
      </c>
      <c r="I75" s="51">
        <f t="shared" si="12"/>
        <v>11</v>
      </c>
      <c r="J75" s="38">
        <v>0</v>
      </c>
      <c r="K75" s="38">
        <f t="shared" si="13"/>
        <v>11</v>
      </c>
      <c r="L75" s="38">
        <v>0</v>
      </c>
      <c r="M75" s="44">
        <f t="shared" si="14"/>
        <v>11</v>
      </c>
      <c r="N75" s="38">
        <v>40</v>
      </c>
      <c r="O75" s="44">
        <f t="shared" si="16"/>
        <v>440</v>
      </c>
      <c r="P75" s="39"/>
      <c r="Q75" s="5">
        <f t="shared" si="19"/>
        <v>0</v>
      </c>
      <c r="R75">
        <f t="shared" si="17"/>
        <v>0</v>
      </c>
      <c r="S75">
        <f t="shared" si="20"/>
        <v>0</v>
      </c>
      <c r="T75">
        <f t="shared" si="18"/>
        <v>0</v>
      </c>
    </row>
    <row r="76" spans="1:22" ht="15.75" customHeight="1" x14ac:dyDescent="0.25">
      <c r="A76" s="17" t="s">
        <v>41</v>
      </c>
      <c r="B76" s="125"/>
      <c r="C76" s="145"/>
      <c r="D76" s="127"/>
      <c r="E76" s="164" t="s">
        <v>6</v>
      </c>
      <c r="F76" s="137"/>
      <c r="G76" s="38">
        <v>1</v>
      </c>
      <c r="H76" s="38">
        <f>1+1+1+1</f>
        <v>4</v>
      </c>
      <c r="I76" s="51">
        <f t="shared" si="12"/>
        <v>4</v>
      </c>
      <c r="J76" s="38">
        <v>0</v>
      </c>
      <c r="K76" s="38">
        <f t="shared" si="13"/>
        <v>4</v>
      </c>
      <c r="L76" s="38">
        <v>0</v>
      </c>
      <c r="M76" s="44">
        <f t="shared" si="14"/>
        <v>4</v>
      </c>
      <c r="N76" s="38">
        <v>26</v>
      </c>
      <c r="O76" s="44">
        <f t="shared" si="16"/>
        <v>104</v>
      </c>
      <c r="P76" s="39"/>
      <c r="Q76" s="5">
        <v>12</v>
      </c>
      <c r="R76">
        <f t="shared" si="17"/>
        <v>1</v>
      </c>
      <c r="S76">
        <f t="shared" si="20"/>
        <v>48</v>
      </c>
      <c r="T76">
        <f t="shared" si="18"/>
        <v>56</v>
      </c>
    </row>
    <row r="77" spans="1:22" ht="15.75" customHeight="1" x14ac:dyDescent="0.25">
      <c r="A77" s="17" t="s">
        <v>41</v>
      </c>
      <c r="B77" s="125"/>
      <c r="C77" s="163" t="s">
        <v>83</v>
      </c>
      <c r="D77" s="137"/>
      <c r="E77" s="164" t="s">
        <v>6</v>
      </c>
      <c r="F77" s="137"/>
      <c r="G77" s="38">
        <v>1</v>
      </c>
      <c r="H77" s="38">
        <v>2</v>
      </c>
      <c r="I77" s="51">
        <f t="shared" si="12"/>
        <v>2</v>
      </c>
      <c r="J77" s="38">
        <v>0</v>
      </c>
      <c r="K77" s="38">
        <f t="shared" si="13"/>
        <v>2</v>
      </c>
      <c r="L77" s="38">
        <v>0</v>
      </c>
      <c r="M77" s="44">
        <f t="shared" si="14"/>
        <v>2</v>
      </c>
      <c r="N77" s="38">
        <v>26</v>
      </c>
      <c r="O77" s="44">
        <f t="shared" si="16"/>
        <v>52</v>
      </c>
      <c r="P77" s="39"/>
      <c r="Q77" s="5">
        <v>12</v>
      </c>
      <c r="R77">
        <f t="shared" si="17"/>
        <v>1</v>
      </c>
      <c r="S77">
        <f t="shared" si="20"/>
        <v>24</v>
      </c>
      <c r="T77">
        <f t="shared" si="18"/>
        <v>28</v>
      </c>
    </row>
    <row r="78" spans="1:22" ht="15.75" customHeight="1" x14ac:dyDescent="0.25">
      <c r="A78" s="17" t="s">
        <v>41</v>
      </c>
      <c r="B78" s="125"/>
      <c r="C78" s="163" t="s">
        <v>84</v>
      </c>
      <c r="D78" s="137"/>
      <c r="E78" s="164" t="s">
        <v>2</v>
      </c>
      <c r="F78" s="137"/>
      <c r="G78" s="38">
        <v>4</v>
      </c>
      <c r="H78" s="38">
        <v>3</v>
      </c>
      <c r="I78" s="51">
        <f t="shared" si="12"/>
        <v>12</v>
      </c>
      <c r="J78" s="38">
        <v>0</v>
      </c>
      <c r="K78" s="38">
        <f t="shared" si="13"/>
        <v>11</v>
      </c>
      <c r="L78" s="38">
        <v>1</v>
      </c>
      <c r="M78" s="44">
        <f t="shared" si="14"/>
        <v>12</v>
      </c>
      <c r="N78" s="38">
        <v>30</v>
      </c>
      <c r="O78" s="44">
        <f t="shared" si="16"/>
        <v>360</v>
      </c>
      <c r="P78" s="39"/>
      <c r="Q78" s="5">
        <v>40</v>
      </c>
      <c r="R78">
        <f t="shared" si="17"/>
        <v>1</v>
      </c>
      <c r="S78">
        <f>+V78*Q78</f>
        <v>120</v>
      </c>
      <c r="T78">
        <f t="shared" si="18"/>
        <v>240</v>
      </c>
      <c r="U78">
        <f>+O78</f>
        <v>360</v>
      </c>
      <c r="V78">
        <f>+U78/120</f>
        <v>3</v>
      </c>
    </row>
    <row r="79" spans="1:22" ht="15.75" customHeight="1" x14ac:dyDescent="0.25">
      <c r="A79" s="17" t="s">
        <v>41</v>
      </c>
      <c r="B79" s="125"/>
      <c r="C79" s="163" t="s">
        <v>85</v>
      </c>
      <c r="D79" s="137"/>
      <c r="E79" s="164" t="s">
        <v>29</v>
      </c>
      <c r="F79" s="137"/>
      <c r="G79" s="38">
        <v>2</v>
      </c>
      <c r="H79" s="38">
        <v>8</v>
      </c>
      <c r="I79" s="51">
        <f t="shared" si="12"/>
        <v>16</v>
      </c>
      <c r="J79" s="38">
        <f>1</f>
        <v>1</v>
      </c>
      <c r="K79" s="38">
        <f t="shared" si="13"/>
        <v>15</v>
      </c>
      <c r="L79" s="38">
        <v>0</v>
      </c>
      <c r="M79" s="44">
        <f t="shared" si="14"/>
        <v>16</v>
      </c>
      <c r="N79" s="38">
        <v>26</v>
      </c>
      <c r="O79" s="44">
        <f t="shared" si="16"/>
        <v>416</v>
      </c>
      <c r="P79" s="39"/>
      <c r="Q79" s="5">
        <v>12</v>
      </c>
      <c r="R79">
        <f t="shared" si="17"/>
        <v>1</v>
      </c>
      <c r="S79">
        <f t="shared" si="20"/>
        <v>192</v>
      </c>
      <c r="T79">
        <f t="shared" si="18"/>
        <v>224</v>
      </c>
    </row>
    <row r="80" spans="1:22" ht="15.75" customHeight="1" x14ac:dyDescent="0.25">
      <c r="A80" s="17" t="s">
        <v>41</v>
      </c>
      <c r="B80" s="125"/>
      <c r="C80" s="175" t="s">
        <v>86</v>
      </c>
      <c r="D80" s="139"/>
      <c r="E80" s="164" t="s">
        <v>10</v>
      </c>
      <c r="F80" s="137"/>
      <c r="G80" s="38">
        <v>1</v>
      </c>
      <c r="H80" s="38">
        <f>23</f>
        <v>23</v>
      </c>
      <c r="I80" s="51">
        <f t="shared" si="12"/>
        <v>23</v>
      </c>
      <c r="J80" s="38">
        <v>0</v>
      </c>
      <c r="K80" s="38">
        <f t="shared" si="13"/>
        <v>23</v>
      </c>
      <c r="L80" s="38">
        <v>0</v>
      </c>
      <c r="M80" s="44">
        <f t="shared" si="14"/>
        <v>23</v>
      </c>
      <c r="N80" s="38">
        <v>40</v>
      </c>
      <c r="O80" s="44">
        <f t="shared" si="16"/>
        <v>920</v>
      </c>
      <c r="P80" s="39"/>
      <c r="Q80" s="5">
        <f t="shared" si="19"/>
        <v>0</v>
      </c>
      <c r="R80">
        <f t="shared" si="17"/>
        <v>0</v>
      </c>
      <c r="S80">
        <f t="shared" si="20"/>
        <v>0</v>
      </c>
      <c r="T80">
        <f t="shared" si="18"/>
        <v>0</v>
      </c>
    </row>
    <row r="81" spans="1:22" ht="15.75" customHeight="1" x14ac:dyDescent="0.25">
      <c r="A81" s="17" t="s">
        <v>41</v>
      </c>
      <c r="B81" s="125"/>
      <c r="C81" s="143"/>
      <c r="D81" s="125"/>
      <c r="E81" s="164" t="s">
        <v>6</v>
      </c>
      <c r="F81" s="137"/>
      <c r="G81" s="38">
        <v>1</v>
      </c>
      <c r="H81" s="38">
        <f>12+4</f>
        <v>16</v>
      </c>
      <c r="I81" s="51">
        <f t="shared" si="12"/>
        <v>16</v>
      </c>
      <c r="J81" s="38">
        <f>1+2+2+1</f>
        <v>6</v>
      </c>
      <c r="K81" s="70">
        <f t="shared" si="13"/>
        <v>10</v>
      </c>
      <c r="L81" s="38">
        <v>0</v>
      </c>
      <c r="M81" s="44">
        <f t="shared" si="14"/>
        <v>16</v>
      </c>
      <c r="N81" s="38">
        <v>26</v>
      </c>
      <c r="O81" s="44">
        <f t="shared" si="16"/>
        <v>416</v>
      </c>
      <c r="P81" s="39"/>
      <c r="Q81" s="5">
        <v>12</v>
      </c>
      <c r="R81">
        <f t="shared" si="17"/>
        <v>1</v>
      </c>
      <c r="S81">
        <f t="shared" si="20"/>
        <v>192</v>
      </c>
      <c r="T81">
        <f t="shared" si="18"/>
        <v>224</v>
      </c>
    </row>
    <row r="82" spans="1:22" ht="32.25" customHeight="1" thickBot="1" x14ac:dyDescent="0.3">
      <c r="A82" s="24" t="s">
        <v>41</v>
      </c>
      <c r="B82" s="125"/>
      <c r="C82" s="143"/>
      <c r="D82" s="125"/>
      <c r="E82" s="176" t="s">
        <v>12</v>
      </c>
      <c r="F82" s="139"/>
      <c r="G82" s="40">
        <v>1</v>
      </c>
      <c r="H82" s="40">
        <v>10</v>
      </c>
      <c r="I82" s="52">
        <f t="shared" si="12"/>
        <v>10</v>
      </c>
      <c r="J82" s="40">
        <v>0</v>
      </c>
      <c r="K82" s="40">
        <f t="shared" si="13"/>
        <v>10</v>
      </c>
      <c r="L82" s="40">
        <v>0</v>
      </c>
      <c r="M82" s="34">
        <f t="shared" si="14"/>
        <v>10</v>
      </c>
      <c r="N82" s="40">
        <v>18</v>
      </c>
      <c r="O82" s="34">
        <f t="shared" si="16"/>
        <v>180</v>
      </c>
      <c r="P82" s="41" t="s">
        <v>87</v>
      </c>
      <c r="Q82" s="5">
        <f t="shared" si="19"/>
        <v>0</v>
      </c>
      <c r="R82">
        <f t="shared" si="17"/>
        <v>0</v>
      </c>
      <c r="S82">
        <f t="shared" si="20"/>
        <v>0</v>
      </c>
      <c r="T82">
        <f t="shared" si="18"/>
        <v>0</v>
      </c>
    </row>
    <row r="83" spans="1:22" ht="15.75" customHeight="1" x14ac:dyDescent="0.25">
      <c r="A83" s="11" t="s">
        <v>41</v>
      </c>
      <c r="B83" s="177">
        <v>1</v>
      </c>
      <c r="C83" s="175" t="s">
        <v>88</v>
      </c>
      <c r="D83" s="139"/>
      <c r="E83" s="178" t="s">
        <v>10</v>
      </c>
      <c r="F83" s="130"/>
      <c r="G83" s="31">
        <v>1</v>
      </c>
      <c r="H83" s="31">
        <v>5</v>
      </c>
      <c r="I83" s="53">
        <f t="shared" si="12"/>
        <v>5</v>
      </c>
      <c r="J83" s="31">
        <v>0</v>
      </c>
      <c r="K83" s="31">
        <f t="shared" si="13"/>
        <v>5</v>
      </c>
      <c r="L83" s="31">
        <v>0</v>
      </c>
      <c r="M83" s="31">
        <f t="shared" si="14"/>
        <v>5</v>
      </c>
      <c r="N83" s="31">
        <v>40</v>
      </c>
      <c r="O83" s="31">
        <f t="shared" si="16"/>
        <v>200</v>
      </c>
      <c r="P83" s="32"/>
      <c r="Q83" s="5">
        <f t="shared" si="19"/>
        <v>0</v>
      </c>
      <c r="R83">
        <f t="shared" si="17"/>
        <v>0</v>
      </c>
      <c r="S83">
        <f t="shared" si="20"/>
        <v>0</v>
      </c>
      <c r="T83">
        <f t="shared" si="18"/>
        <v>0</v>
      </c>
    </row>
    <row r="84" spans="1:22" ht="28.5" customHeight="1" x14ac:dyDescent="0.25">
      <c r="A84" s="17" t="s">
        <v>41</v>
      </c>
      <c r="B84" s="160"/>
      <c r="C84" s="145"/>
      <c r="D84" s="127"/>
      <c r="E84" s="42" t="s">
        <v>2</v>
      </c>
      <c r="F84" s="43"/>
      <c r="G84" s="38">
        <v>4</v>
      </c>
      <c r="H84" s="38">
        <f>1+1</f>
        <v>2</v>
      </c>
      <c r="I84" s="51">
        <f t="shared" si="12"/>
        <v>8</v>
      </c>
      <c r="J84" s="38">
        <v>0</v>
      </c>
      <c r="K84" s="38">
        <f t="shared" si="13"/>
        <v>1</v>
      </c>
      <c r="L84" s="38">
        <f>4+3</f>
        <v>7</v>
      </c>
      <c r="M84" s="44">
        <f t="shared" si="14"/>
        <v>8</v>
      </c>
      <c r="N84" s="38">
        <v>30</v>
      </c>
      <c r="O84" s="44">
        <f t="shared" si="16"/>
        <v>240</v>
      </c>
      <c r="P84" s="39" t="s">
        <v>89</v>
      </c>
      <c r="Q84" s="5">
        <v>40</v>
      </c>
      <c r="R84">
        <f t="shared" si="17"/>
        <v>1</v>
      </c>
      <c r="S84">
        <f>+V84*Q84</f>
        <v>80</v>
      </c>
      <c r="T84">
        <f t="shared" si="18"/>
        <v>160</v>
      </c>
      <c r="U84">
        <f>+O84</f>
        <v>240</v>
      </c>
      <c r="V84">
        <f>+U84/120</f>
        <v>2</v>
      </c>
    </row>
    <row r="85" spans="1:22" ht="15.75" customHeight="1" x14ac:dyDescent="0.25">
      <c r="A85" s="17" t="s">
        <v>41</v>
      </c>
      <c r="B85" s="160"/>
      <c r="C85" s="163" t="s">
        <v>62</v>
      </c>
      <c r="D85" s="137"/>
      <c r="E85" s="179" t="s">
        <v>19</v>
      </c>
      <c r="F85" s="137"/>
      <c r="G85" s="38">
        <v>1</v>
      </c>
      <c r="H85" s="38">
        <f>10+9</f>
        <v>19</v>
      </c>
      <c r="I85" s="51">
        <f t="shared" si="12"/>
        <v>19</v>
      </c>
      <c r="J85" s="38"/>
      <c r="K85" s="38">
        <f t="shared" si="13"/>
        <v>11</v>
      </c>
      <c r="L85" s="38">
        <f>3+5</f>
        <v>8</v>
      </c>
      <c r="M85" s="44">
        <f t="shared" si="14"/>
        <v>19</v>
      </c>
      <c r="N85" s="38">
        <v>12</v>
      </c>
      <c r="O85" s="44">
        <f t="shared" si="16"/>
        <v>228</v>
      </c>
      <c r="P85" s="39"/>
      <c r="Q85" s="5">
        <f t="shared" si="19"/>
        <v>0</v>
      </c>
      <c r="R85">
        <f t="shared" si="17"/>
        <v>0</v>
      </c>
      <c r="S85">
        <f t="shared" si="20"/>
        <v>0</v>
      </c>
      <c r="T85">
        <f t="shared" si="18"/>
        <v>0</v>
      </c>
    </row>
    <row r="86" spans="1:22" ht="15.75" customHeight="1" x14ac:dyDescent="0.25">
      <c r="A86" s="17" t="s">
        <v>41</v>
      </c>
      <c r="B86" s="160"/>
      <c r="C86" s="163" t="s">
        <v>67</v>
      </c>
      <c r="D86" s="137"/>
      <c r="E86" s="179" t="s">
        <v>6</v>
      </c>
      <c r="F86" s="137"/>
      <c r="G86" s="38">
        <v>1</v>
      </c>
      <c r="H86" s="38">
        <f>5+24</f>
        <v>29</v>
      </c>
      <c r="I86" s="51">
        <f t="shared" si="12"/>
        <v>29</v>
      </c>
      <c r="J86" s="38">
        <v>2</v>
      </c>
      <c r="K86" s="38">
        <f t="shared" si="13"/>
        <v>24</v>
      </c>
      <c r="L86" s="38">
        <f>1+2</f>
        <v>3</v>
      </c>
      <c r="M86" s="44">
        <f t="shared" si="14"/>
        <v>29</v>
      </c>
      <c r="N86" s="38">
        <v>26</v>
      </c>
      <c r="O86" s="44">
        <f t="shared" si="16"/>
        <v>754</v>
      </c>
      <c r="P86" s="39"/>
      <c r="Q86" s="5">
        <v>12</v>
      </c>
      <c r="R86">
        <f t="shared" si="17"/>
        <v>1</v>
      </c>
      <c r="S86">
        <f t="shared" si="20"/>
        <v>348</v>
      </c>
      <c r="T86">
        <f t="shared" si="18"/>
        <v>406</v>
      </c>
    </row>
    <row r="87" spans="1:22" ht="15.75" customHeight="1" x14ac:dyDescent="0.25">
      <c r="A87" s="17" t="s">
        <v>41</v>
      </c>
      <c r="B87" s="160"/>
      <c r="C87" s="180"/>
      <c r="D87" s="125"/>
      <c r="E87" s="164" t="s">
        <v>19</v>
      </c>
      <c r="F87" s="137"/>
      <c r="G87" s="38">
        <v>1</v>
      </c>
      <c r="H87" s="38">
        <v>6</v>
      </c>
      <c r="I87" s="51">
        <f t="shared" si="12"/>
        <v>6</v>
      </c>
      <c r="J87" s="38">
        <v>0</v>
      </c>
      <c r="K87" s="38">
        <f t="shared" si="13"/>
        <v>6</v>
      </c>
      <c r="L87" s="38">
        <v>0</v>
      </c>
      <c r="M87" s="44">
        <f t="shared" si="14"/>
        <v>6</v>
      </c>
      <c r="N87" s="38">
        <v>12</v>
      </c>
      <c r="O87" s="44">
        <f t="shared" si="16"/>
        <v>72</v>
      </c>
      <c r="P87" s="39"/>
      <c r="Q87" s="5">
        <f t="shared" si="19"/>
        <v>0</v>
      </c>
      <c r="R87">
        <f t="shared" si="17"/>
        <v>0</v>
      </c>
      <c r="S87">
        <f t="shared" si="20"/>
        <v>0</v>
      </c>
      <c r="T87">
        <f t="shared" si="18"/>
        <v>0</v>
      </c>
    </row>
    <row r="88" spans="1:22" ht="15.75" customHeight="1" x14ac:dyDescent="0.25">
      <c r="A88" s="17" t="s">
        <v>41</v>
      </c>
      <c r="B88" s="160"/>
      <c r="C88" s="145"/>
      <c r="D88" s="127"/>
      <c r="E88" s="164" t="s">
        <v>10</v>
      </c>
      <c r="F88" s="137"/>
      <c r="G88" s="38">
        <v>1</v>
      </c>
      <c r="H88" s="38">
        <v>6</v>
      </c>
      <c r="I88" s="51">
        <f t="shared" si="12"/>
        <v>6</v>
      </c>
      <c r="J88" s="38">
        <v>0</v>
      </c>
      <c r="K88" s="38">
        <f t="shared" si="13"/>
        <v>6</v>
      </c>
      <c r="L88" s="38">
        <v>0</v>
      </c>
      <c r="M88" s="44">
        <f t="shared" si="14"/>
        <v>6</v>
      </c>
      <c r="N88" s="38">
        <v>40</v>
      </c>
      <c r="O88" s="44">
        <f t="shared" si="16"/>
        <v>240</v>
      </c>
      <c r="P88" s="39"/>
      <c r="Q88" s="5">
        <f t="shared" si="19"/>
        <v>0</v>
      </c>
      <c r="R88">
        <f t="shared" si="17"/>
        <v>0</v>
      </c>
      <c r="S88">
        <f t="shared" si="20"/>
        <v>0</v>
      </c>
      <c r="T88">
        <f t="shared" si="18"/>
        <v>0</v>
      </c>
    </row>
    <row r="89" spans="1:22" ht="15.75" customHeight="1" x14ac:dyDescent="0.25">
      <c r="A89" s="17" t="s">
        <v>41</v>
      </c>
      <c r="B89" s="160"/>
      <c r="C89" s="163" t="s">
        <v>55</v>
      </c>
      <c r="D89" s="137"/>
      <c r="E89" s="164" t="s">
        <v>10</v>
      </c>
      <c r="F89" s="137"/>
      <c r="G89" s="38">
        <v>1</v>
      </c>
      <c r="H89" s="38">
        <v>3</v>
      </c>
      <c r="I89" s="51">
        <f t="shared" si="12"/>
        <v>3</v>
      </c>
      <c r="J89" s="38">
        <v>0</v>
      </c>
      <c r="K89" s="38">
        <v>3</v>
      </c>
      <c r="L89" s="38">
        <v>0</v>
      </c>
      <c r="M89" s="44">
        <f t="shared" si="14"/>
        <v>3</v>
      </c>
      <c r="N89" s="38">
        <v>40</v>
      </c>
      <c r="O89" s="44">
        <f t="shared" si="16"/>
        <v>120</v>
      </c>
      <c r="P89" s="39"/>
      <c r="Q89" s="5">
        <f t="shared" si="19"/>
        <v>0</v>
      </c>
      <c r="R89">
        <f t="shared" si="17"/>
        <v>0</v>
      </c>
      <c r="S89">
        <f t="shared" si="20"/>
        <v>0</v>
      </c>
      <c r="T89">
        <f t="shared" si="18"/>
        <v>0</v>
      </c>
    </row>
    <row r="90" spans="1:22" ht="15.75" customHeight="1" x14ac:dyDescent="0.25">
      <c r="A90" s="17" t="s">
        <v>41</v>
      </c>
      <c r="B90" s="160"/>
      <c r="C90" s="175" t="s">
        <v>90</v>
      </c>
      <c r="D90" s="139"/>
      <c r="E90" s="164" t="s">
        <v>19</v>
      </c>
      <c r="F90" s="137"/>
      <c r="G90" s="38">
        <v>1</v>
      </c>
      <c r="H90" s="38">
        <v>3</v>
      </c>
      <c r="I90" s="51">
        <f t="shared" si="12"/>
        <v>3</v>
      </c>
      <c r="J90" s="38">
        <v>0</v>
      </c>
      <c r="K90" s="38">
        <f t="shared" ref="K90:K91" si="21">I90-J90-L90</f>
        <v>2</v>
      </c>
      <c r="L90" s="38">
        <v>1</v>
      </c>
      <c r="M90" s="44">
        <f t="shared" si="14"/>
        <v>3</v>
      </c>
      <c r="N90" s="38">
        <v>12</v>
      </c>
      <c r="O90" s="44">
        <f t="shared" si="16"/>
        <v>36</v>
      </c>
      <c r="P90" s="39"/>
      <c r="Q90" s="5">
        <f t="shared" si="19"/>
        <v>0</v>
      </c>
      <c r="R90">
        <f t="shared" si="17"/>
        <v>0</v>
      </c>
      <c r="S90">
        <f t="shared" si="20"/>
        <v>0</v>
      </c>
      <c r="T90">
        <f t="shared" si="18"/>
        <v>0</v>
      </c>
    </row>
    <row r="91" spans="1:22" ht="15.75" customHeight="1" x14ac:dyDescent="0.25">
      <c r="A91" s="17" t="s">
        <v>41</v>
      </c>
      <c r="B91" s="160"/>
      <c r="C91" s="143"/>
      <c r="D91" s="125"/>
      <c r="E91" s="164" t="s">
        <v>12</v>
      </c>
      <c r="F91" s="137"/>
      <c r="G91" s="38">
        <v>1</v>
      </c>
      <c r="H91" s="38">
        <v>1</v>
      </c>
      <c r="I91" s="51">
        <f t="shared" si="12"/>
        <v>1</v>
      </c>
      <c r="J91" s="38">
        <v>0</v>
      </c>
      <c r="K91" s="38">
        <f t="shared" si="21"/>
        <v>1</v>
      </c>
      <c r="L91" s="38">
        <v>0</v>
      </c>
      <c r="M91" s="44">
        <f t="shared" si="14"/>
        <v>1</v>
      </c>
      <c r="N91" s="38">
        <v>18</v>
      </c>
      <c r="O91" s="44">
        <f t="shared" si="16"/>
        <v>18</v>
      </c>
      <c r="P91" s="39"/>
      <c r="Q91" s="5">
        <f t="shared" si="19"/>
        <v>0</v>
      </c>
      <c r="R91">
        <f t="shared" si="17"/>
        <v>0</v>
      </c>
      <c r="S91">
        <f t="shared" si="20"/>
        <v>0</v>
      </c>
      <c r="T91">
        <f t="shared" si="18"/>
        <v>0</v>
      </c>
    </row>
    <row r="92" spans="1:22" ht="15.75" customHeight="1" x14ac:dyDescent="0.25">
      <c r="A92" s="17" t="s">
        <v>41</v>
      </c>
      <c r="B92" s="160"/>
      <c r="C92" s="145"/>
      <c r="D92" s="127"/>
      <c r="E92" s="164" t="s">
        <v>6</v>
      </c>
      <c r="F92" s="137"/>
      <c r="G92" s="38">
        <v>1</v>
      </c>
      <c r="H92" s="38">
        <v>11</v>
      </c>
      <c r="I92" s="51">
        <f t="shared" si="12"/>
        <v>11</v>
      </c>
      <c r="J92" s="38">
        <v>0</v>
      </c>
      <c r="K92" s="38">
        <v>8</v>
      </c>
      <c r="L92" s="38">
        <v>2</v>
      </c>
      <c r="M92" s="44">
        <f t="shared" si="14"/>
        <v>10</v>
      </c>
      <c r="N92" s="38">
        <v>26</v>
      </c>
      <c r="O92" s="44">
        <f t="shared" si="16"/>
        <v>286</v>
      </c>
      <c r="P92" s="39"/>
      <c r="Q92" s="5">
        <v>12</v>
      </c>
      <c r="R92">
        <f t="shared" si="17"/>
        <v>1</v>
      </c>
      <c r="S92">
        <f t="shared" si="20"/>
        <v>132</v>
      </c>
      <c r="T92">
        <f t="shared" si="18"/>
        <v>154</v>
      </c>
    </row>
    <row r="93" spans="1:22" ht="15.75" customHeight="1" x14ac:dyDescent="0.25">
      <c r="A93" s="17" t="s">
        <v>41</v>
      </c>
      <c r="B93" s="160"/>
      <c r="C93" s="175" t="s">
        <v>91</v>
      </c>
      <c r="D93" s="139"/>
      <c r="E93" s="164" t="s">
        <v>40</v>
      </c>
      <c r="F93" s="137"/>
      <c r="G93" s="38">
        <v>1</v>
      </c>
      <c r="H93" s="38">
        <f>34+38</f>
        <v>72</v>
      </c>
      <c r="I93" s="51">
        <f t="shared" si="12"/>
        <v>72</v>
      </c>
      <c r="J93" s="38">
        <v>0</v>
      </c>
      <c r="K93" s="38">
        <f t="shared" ref="K93:K99" si="22">I93-J93-L93</f>
        <v>38</v>
      </c>
      <c r="L93" s="38">
        <v>34</v>
      </c>
      <c r="M93" s="44">
        <f t="shared" si="14"/>
        <v>72</v>
      </c>
      <c r="N93" s="38">
        <v>38</v>
      </c>
      <c r="O93" s="44">
        <f t="shared" si="16"/>
        <v>2736</v>
      </c>
      <c r="P93" s="39"/>
      <c r="Q93" s="5">
        <v>20</v>
      </c>
      <c r="R93">
        <f t="shared" si="17"/>
        <v>1</v>
      </c>
      <c r="S93">
        <f t="shared" si="20"/>
        <v>1440</v>
      </c>
      <c r="T93">
        <f t="shared" si="18"/>
        <v>1296</v>
      </c>
    </row>
    <row r="94" spans="1:22" ht="15.75" customHeight="1" x14ac:dyDescent="0.25">
      <c r="A94" s="17" t="s">
        <v>41</v>
      </c>
      <c r="B94" s="160"/>
      <c r="C94" s="143"/>
      <c r="D94" s="125"/>
      <c r="E94" s="164" t="s">
        <v>12</v>
      </c>
      <c r="F94" s="137"/>
      <c r="G94" s="38">
        <v>1</v>
      </c>
      <c r="H94" s="38">
        <v>27</v>
      </c>
      <c r="I94" s="51">
        <f t="shared" si="12"/>
        <v>27</v>
      </c>
      <c r="J94" s="38">
        <v>0</v>
      </c>
      <c r="K94" s="38">
        <f t="shared" si="22"/>
        <v>24</v>
      </c>
      <c r="L94" s="38">
        <v>3</v>
      </c>
      <c r="M94" s="44">
        <f t="shared" si="14"/>
        <v>27</v>
      </c>
      <c r="N94" s="38">
        <v>18</v>
      </c>
      <c r="O94" s="44">
        <f t="shared" si="16"/>
        <v>486</v>
      </c>
      <c r="P94" s="39"/>
      <c r="Q94" s="5">
        <f t="shared" si="19"/>
        <v>0</v>
      </c>
      <c r="R94">
        <f t="shared" si="17"/>
        <v>0</v>
      </c>
      <c r="S94">
        <f t="shared" si="20"/>
        <v>0</v>
      </c>
      <c r="T94">
        <f t="shared" si="18"/>
        <v>0</v>
      </c>
    </row>
    <row r="95" spans="1:22" ht="15.75" customHeight="1" x14ac:dyDescent="0.25">
      <c r="A95" s="17" t="s">
        <v>41</v>
      </c>
      <c r="B95" s="160"/>
      <c r="C95" s="145"/>
      <c r="D95" s="127"/>
      <c r="E95" s="164" t="s">
        <v>10</v>
      </c>
      <c r="F95" s="137"/>
      <c r="G95" s="38">
        <v>1</v>
      </c>
      <c r="H95" s="38">
        <v>13</v>
      </c>
      <c r="I95" s="51">
        <f t="shared" si="12"/>
        <v>13</v>
      </c>
      <c r="J95" s="38">
        <v>0</v>
      </c>
      <c r="K95" s="38">
        <f t="shared" si="22"/>
        <v>13</v>
      </c>
      <c r="L95" s="38">
        <v>0</v>
      </c>
      <c r="M95" s="44">
        <f t="shared" si="14"/>
        <v>13</v>
      </c>
      <c r="N95" s="38">
        <v>40</v>
      </c>
      <c r="O95" s="44">
        <f t="shared" si="16"/>
        <v>520</v>
      </c>
      <c r="P95" s="39"/>
      <c r="Q95" s="5">
        <f t="shared" si="19"/>
        <v>0</v>
      </c>
      <c r="R95">
        <f t="shared" si="17"/>
        <v>0</v>
      </c>
      <c r="S95">
        <f t="shared" si="20"/>
        <v>0</v>
      </c>
      <c r="T95">
        <f t="shared" si="18"/>
        <v>0</v>
      </c>
    </row>
    <row r="96" spans="1:22" ht="15.75" customHeight="1" x14ac:dyDescent="0.25">
      <c r="A96" s="17" t="s">
        <v>41</v>
      </c>
      <c r="B96" s="160"/>
      <c r="C96" s="163" t="s">
        <v>92</v>
      </c>
      <c r="D96" s="137"/>
      <c r="E96" s="164" t="s">
        <v>10</v>
      </c>
      <c r="F96" s="137"/>
      <c r="G96" s="38">
        <v>1</v>
      </c>
      <c r="H96" s="38">
        <v>8</v>
      </c>
      <c r="I96" s="51">
        <f t="shared" si="12"/>
        <v>8</v>
      </c>
      <c r="J96" s="38">
        <v>0</v>
      </c>
      <c r="K96" s="38">
        <f t="shared" si="22"/>
        <v>8</v>
      </c>
      <c r="L96" s="38">
        <v>0</v>
      </c>
      <c r="M96" s="44">
        <f t="shared" si="14"/>
        <v>8</v>
      </c>
      <c r="N96" s="38">
        <v>40</v>
      </c>
      <c r="O96" s="44">
        <f t="shared" si="16"/>
        <v>320</v>
      </c>
      <c r="P96" s="39"/>
      <c r="Q96" s="5">
        <f t="shared" si="19"/>
        <v>0</v>
      </c>
      <c r="R96">
        <f t="shared" si="17"/>
        <v>0</v>
      </c>
      <c r="S96">
        <f t="shared" si="20"/>
        <v>0</v>
      </c>
      <c r="T96">
        <f t="shared" si="18"/>
        <v>0</v>
      </c>
    </row>
    <row r="97" spans="1:22" ht="15.75" customHeight="1" x14ac:dyDescent="0.25">
      <c r="A97" s="17" t="s">
        <v>41</v>
      </c>
      <c r="B97" s="160"/>
      <c r="C97" s="175" t="s">
        <v>93</v>
      </c>
      <c r="D97" s="139"/>
      <c r="E97" s="164" t="s">
        <v>12</v>
      </c>
      <c r="F97" s="137"/>
      <c r="G97" s="38">
        <v>1</v>
      </c>
      <c r="H97" s="38">
        <v>1</v>
      </c>
      <c r="I97" s="51">
        <f t="shared" si="12"/>
        <v>1</v>
      </c>
      <c r="J97" s="38">
        <v>0</v>
      </c>
      <c r="K97" s="38">
        <f t="shared" si="22"/>
        <v>1</v>
      </c>
      <c r="L97" s="38">
        <v>0</v>
      </c>
      <c r="M97" s="44">
        <f t="shared" si="14"/>
        <v>1</v>
      </c>
      <c r="N97" s="38">
        <v>40</v>
      </c>
      <c r="O97" s="44">
        <f t="shared" si="16"/>
        <v>40</v>
      </c>
      <c r="P97" s="39"/>
      <c r="Q97" s="5">
        <f t="shared" si="19"/>
        <v>0</v>
      </c>
      <c r="R97">
        <f t="shared" si="17"/>
        <v>0</v>
      </c>
      <c r="S97">
        <f t="shared" si="20"/>
        <v>0</v>
      </c>
      <c r="T97">
        <f t="shared" si="18"/>
        <v>0</v>
      </c>
    </row>
    <row r="98" spans="1:22" ht="15.75" customHeight="1" x14ac:dyDescent="0.25">
      <c r="A98" s="17" t="s">
        <v>41</v>
      </c>
      <c r="B98" s="160"/>
      <c r="C98" s="143"/>
      <c r="D98" s="125"/>
      <c r="E98" s="164" t="s">
        <v>10</v>
      </c>
      <c r="F98" s="137"/>
      <c r="G98" s="38">
        <v>1</v>
      </c>
      <c r="H98" s="38">
        <v>29</v>
      </c>
      <c r="I98" s="51">
        <f t="shared" si="12"/>
        <v>29</v>
      </c>
      <c r="J98" s="38">
        <v>0</v>
      </c>
      <c r="K98" s="38">
        <f t="shared" si="22"/>
        <v>29</v>
      </c>
      <c r="L98" s="38">
        <v>0</v>
      </c>
      <c r="M98" s="44">
        <f t="shared" si="14"/>
        <v>29</v>
      </c>
      <c r="N98" s="38">
        <v>18</v>
      </c>
      <c r="O98" s="44">
        <f t="shared" si="16"/>
        <v>522</v>
      </c>
      <c r="P98" s="39"/>
      <c r="Q98" s="5">
        <f t="shared" si="19"/>
        <v>0</v>
      </c>
      <c r="R98">
        <f t="shared" si="17"/>
        <v>0</v>
      </c>
      <c r="S98">
        <f t="shared" si="20"/>
        <v>0</v>
      </c>
      <c r="T98">
        <f t="shared" si="18"/>
        <v>0</v>
      </c>
    </row>
    <row r="99" spans="1:22" ht="15.75" customHeight="1" x14ac:dyDescent="0.25">
      <c r="A99" s="17" t="s">
        <v>41</v>
      </c>
      <c r="B99" s="160"/>
      <c r="C99" s="143"/>
      <c r="D99" s="125"/>
      <c r="E99" s="164" t="s">
        <v>2</v>
      </c>
      <c r="F99" s="137"/>
      <c r="G99" s="38">
        <v>4</v>
      </c>
      <c r="H99" s="38">
        <v>2</v>
      </c>
      <c r="I99" s="51">
        <f t="shared" si="12"/>
        <v>8</v>
      </c>
      <c r="J99" s="38">
        <v>0</v>
      </c>
      <c r="K99" s="38">
        <f t="shared" si="22"/>
        <v>6</v>
      </c>
      <c r="L99" s="38">
        <v>2</v>
      </c>
      <c r="M99" s="44">
        <f t="shared" si="14"/>
        <v>8</v>
      </c>
      <c r="N99" s="38">
        <v>30</v>
      </c>
      <c r="O99" s="44">
        <f t="shared" si="16"/>
        <v>240</v>
      </c>
      <c r="P99" s="39"/>
      <c r="Q99" s="5">
        <v>40</v>
      </c>
      <c r="R99">
        <f t="shared" si="17"/>
        <v>1</v>
      </c>
      <c r="S99">
        <f>+V99*Q99</f>
        <v>80</v>
      </c>
      <c r="T99">
        <f t="shared" si="18"/>
        <v>160</v>
      </c>
      <c r="U99">
        <f>+O99</f>
        <v>240</v>
      </c>
      <c r="V99">
        <f>+U99/120</f>
        <v>2</v>
      </c>
    </row>
    <row r="100" spans="1:22" ht="15.75" customHeight="1" x14ac:dyDescent="0.25">
      <c r="A100" s="17" t="s">
        <v>41</v>
      </c>
      <c r="B100" s="160"/>
      <c r="C100" s="143"/>
      <c r="D100" s="125"/>
      <c r="E100" s="164" t="s">
        <v>19</v>
      </c>
      <c r="F100" s="137"/>
      <c r="G100" s="38">
        <v>1</v>
      </c>
      <c r="H100" s="38">
        <v>1</v>
      </c>
      <c r="I100" s="51">
        <f t="shared" si="12"/>
        <v>1</v>
      </c>
      <c r="J100" s="38">
        <v>0</v>
      </c>
      <c r="K100" s="70">
        <v>1</v>
      </c>
      <c r="L100" s="38">
        <v>0</v>
      </c>
      <c r="M100" s="44">
        <v>0</v>
      </c>
      <c r="N100" s="38">
        <v>12</v>
      </c>
      <c r="O100" s="44">
        <f t="shared" si="16"/>
        <v>12</v>
      </c>
      <c r="P100" s="39"/>
      <c r="Q100" s="5">
        <f t="shared" si="19"/>
        <v>0</v>
      </c>
      <c r="R100">
        <f t="shared" si="17"/>
        <v>0</v>
      </c>
      <c r="S100">
        <f t="shared" si="20"/>
        <v>0</v>
      </c>
      <c r="T100">
        <f t="shared" si="18"/>
        <v>0</v>
      </c>
    </row>
    <row r="101" spans="1:22" ht="15.75" customHeight="1" thickBot="1" x14ac:dyDescent="0.3">
      <c r="A101" s="24" t="s">
        <v>41</v>
      </c>
      <c r="B101" s="160"/>
      <c r="C101" s="143"/>
      <c r="D101" s="125"/>
      <c r="E101" s="176" t="s">
        <v>12</v>
      </c>
      <c r="F101" s="139"/>
      <c r="G101" s="40">
        <v>1</v>
      </c>
      <c r="H101" s="40">
        <v>21</v>
      </c>
      <c r="I101" s="52">
        <f t="shared" si="12"/>
        <v>21</v>
      </c>
      <c r="J101" s="40">
        <v>0</v>
      </c>
      <c r="K101" s="40">
        <f t="shared" ref="K101:K104" si="23">I101-J101-L101</f>
        <v>21</v>
      </c>
      <c r="L101" s="40">
        <v>0</v>
      </c>
      <c r="M101" s="34">
        <f t="shared" ref="M101:M104" si="24">SUM(J101:L101)</f>
        <v>21</v>
      </c>
      <c r="N101" s="40">
        <v>18</v>
      </c>
      <c r="O101" s="34">
        <f t="shared" si="16"/>
        <v>378</v>
      </c>
      <c r="P101" s="41"/>
      <c r="Q101" s="5">
        <f t="shared" si="19"/>
        <v>0</v>
      </c>
      <c r="R101">
        <f t="shared" si="17"/>
        <v>0</v>
      </c>
      <c r="S101">
        <f t="shared" si="20"/>
        <v>0</v>
      </c>
      <c r="T101">
        <f t="shared" si="18"/>
        <v>0</v>
      </c>
    </row>
    <row r="102" spans="1:22" ht="15.75" customHeight="1" x14ac:dyDescent="0.25">
      <c r="A102" s="81" t="s">
        <v>41</v>
      </c>
      <c r="B102" s="165">
        <v>1</v>
      </c>
      <c r="C102" s="168" t="s">
        <v>94</v>
      </c>
      <c r="D102" s="169"/>
      <c r="E102" s="165" t="s">
        <v>10</v>
      </c>
      <c r="F102" s="169"/>
      <c r="G102" s="82">
        <v>1</v>
      </c>
      <c r="H102" s="82">
        <f>2+2</f>
        <v>4</v>
      </c>
      <c r="I102" s="82">
        <f t="shared" si="12"/>
        <v>4</v>
      </c>
      <c r="J102" s="82">
        <v>0</v>
      </c>
      <c r="K102" s="82">
        <f t="shared" si="23"/>
        <v>4</v>
      </c>
      <c r="L102" s="82">
        <v>0</v>
      </c>
      <c r="M102" s="82">
        <f t="shared" si="24"/>
        <v>4</v>
      </c>
      <c r="N102" s="82">
        <v>40</v>
      </c>
      <c r="O102" s="82">
        <f t="shared" si="16"/>
        <v>160</v>
      </c>
      <c r="P102" s="83"/>
      <c r="Q102" s="5">
        <f t="shared" si="19"/>
        <v>0</v>
      </c>
      <c r="R102">
        <f t="shared" si="17"/>
        <v>0</v>
      </c>
      <c r="S102">
        <f t="shared" si="20"/>
        <v>0</v>
      </c>
      <c r="T102">
        <f t="shared" si="18"/>
        <v>0</v>
      </c>
    </row>
    <row r="103" spans="1:22" ht="15.75" customHeight="1" x14ac:dyDescent="0.25">
      <c r="A103" s="84" t="s">
        <v>41</v>
      </c>
      <c r="B103" s="166"/>
      <c r="C103" s="166"/>
      <c r="D103" s="166"/>
      <c r="E103" s="170" t="s">
        <v>19</v>
      </c>
      <c r="F103" s="166"/>
      <c r="G103" s="62">
        <v>1</v>
      </c>
      <c r="H103" s="62">
        <v>2</v>
      </c>
      <c r="I103" s="62">
        <f t="shared" si="12"/>
        <v>2</v>
      </c>
      <c r="J103" s="62">
        <v>0</v>
      </c>
      <c r="K103" s="62">
        <f t="shared" si="23"/>
        <v>2</v>
      </c>
      <c r="L103" s="62">
        <v>0</v>
      </c>
      <c r="M103" s="62">
        <f t="shared" si="24"/>
        <v>2</v>
      </c>
      <c r="N103" s="62">
        <v>12</v>
      </c>
      <c r="O103" s="62">
        <f t="shared" si="16"/>
        <v>24</v>
      </c>
      <c r="P103" s="85"/>
      <c r="Q103" s="5">
        <f t="shared" si="19"/>
        <v>0</v>
      </c>
      <c r="R103">
        <f t="shared" si="17"/>
        <v>0</v>
      </c>
      <c r="S103">
        <f t="shared" si="20"/>
        <v>0</v>
      </c>
      <c r="T103">
        <f t="shared" si="18"/>
        <v>0</v>
      </c>
    </row>
    <row r="104" spans="1:22" ht="15.75" customHeight="1" thickBot="1" x14ac:dyDescent="0.3">
      <c r="A104" s="86" t="s">
        <v>41</v>
      </c>
      <c r="B104" s="167"/>
      <c r="C104" s="167"/>
      <c r="D104" s="167"/>
      <c r="E104" s="171" t="s">
        <v>10</v>
      </c>
      <c r="F104" s="167"/>
      <c r="G104" s="87">
        <v>1</v>
      </c>
      <c r="H104" s="87">
        <v>21</v>
      </c>
      <c r="I104" s="87">
        <f t="shared" si="12"/>
        <v>21</v>
      </c>
      <c r="J104" s="87">
        <v>0</v>
      </c>
      <c r="K104" s="87">
        <f t="shared" si="23"/>
        <v>20</v>
      </c>
      <c r="L104" s="87">
        <v>1</v>
      </c>
      <c r="M104" s="87">
        <f t="shared" si="24"/>
        <v>21</v>
      </c>
      <c r="N104" s="87">
        <v>40</v>
      </c>
      <c r="O104" s="87">
        <f t="shared" si="16"/>
        <v>840</v>
      </c>
      <c r="P104" s="88"/>
      <c r="Q104" s="5">
        <f t="shared" si="19"/>
        <v>0</v>
      </c>
      <c r="R104">
        <f t="shared" si="17"/>
        <v>0</v>
      </c>
      <c r="S104">
        <f t="shared" si="20"/>
        <v>0</v>
      </c>
      <c r="T104">
        <f t="shared" si="18"/>
        <v>0</v>
      </c>
    </row>
    <row r="105" spans="1:22" ht="15.75" customHeight="1" x14ac:dyDescent="0.2">
      <c r="A105" s="67"/>
      <c r="B105" s="68"/>
      <c r="C105" s="172"/>
      <c r="D105" s="173"/>
      <c r="E105" s="174"/>
      <c r="F105" s="173"/>
      <c r="G105" s="68"/>
      <c r="H105" s="68"/>
      <c r="I105" s="68"/>
      <c r="J105" s="68"/>
      <c r="K105" s="68"/>
      <c r="L105" s="68"/>
      <c r="M105" s="68"/>
      <c r="N105" s="68"/>
      <c r="O105" s="68"/>
      <c r="P105" s="69"/>
    </row>
    <row r="106" spans="1:22" ht="15.75" customHeight="1" thickBot="1" x14ac:dyDescent="0.25"/>
    <row r="107" spans="1:22" ht="30" customHeight="1" thickBot="1" x14ac:dyDescent="0.25">
      <c r="N107" s="79" t="s">
        <v>246</v>
      </c>
      <c r="O107" s="80">
        <f>SUM(O3:O104)</f>
        <v>82828</v>
      </c>
    </row>
    <row r="108" spans="1:22" ht="15.75" customHeight="1" x14ac:dyDescent="0.2"/>
    <row r="109" spans="1:22" ht="15.75" customHeight="1" x14ac:dyDescent="0.2"/>
    <row r="110" spans="1:22" ht="15.75" customHeight="1" x14ac:dyDescent="0.2"/>
    <row r="111" spans="1:22" ht="15.75" customHeight="1" x14ac:dyDescent="0.2"/>
    <row r="112" spans="1:2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sheetData>
  <mergeCells count="170">
    <mergeCell ref="B102:B104"/>
    <mergeCell ref="C102:D104"/>
    <mergeCell ref="E102:F102"/>
    <mergeCell ref="E103:F103"/>
    <mergeCell ref="E104:F104"/>
    <mergeCell ref="C105:D105"/>
    <mergeCell ref="E105:F105"/>
    <mergeCell ref="C96:D96"/>
    <mergeCell ref="E96:F96"/>
    <mergeCell ref="C97:D101"/>
    <mergeCell ref="E97:F97"/>
    <mergeCell ref="E98:F98"/>
    <mergeCell ref="E99:F99"/>
    <mergeCell ref="E100:F100"/>
    <mergeCell ref="E101:F101"/>
    <mergeCell ref="E93:F93"/>
    <mergeCell ref="E94:F94"/>
    <mergeCell ref="E95:F95"/>
    <mergeCell ref="E86:F86"/>
    <mergeCell ref="C87:D88"/>
    <mergeCell ref="E87:F87"/>
    <mergeCell ref="E88:F88"/>
    <mergeCell ref="C89:D89"/>
    <mergeCell ref="E89:F89"/>
    <mergeCell ref="C80:D82"/>
    <mergeCell ref="E80:F80"/>
    <mergeCell ref="E81:F81"/>
    <mergeCell ref="E82:F82"/>
    <mergeCell ref="B83:B101"/>
    <mergeCell ref="C83:D84"/>
    <mergeCell ref="E83:F83"/>
    <mergeCell ref="C85:D85"/>
    <mergeCell ref="E85:F85"/>
    <mergeCell ref="C86:D86"/>
    <mergeCell ref="B64:B82"/>
    <mergeCell ref="C64:D67"/>
    <mergeCell ref="E64:F64"/>
    <mergeCell ref="E65:F65"/>
    <mergeCell ref="E66:F66"/>
    <mergeCell ref="E67:F67"/>
    <mergeCell ref="C68:D69"/>
    <mergeCell ref="E68:F68"/>
    <mergeCell ref="E69:F69"/>
    <mergeCell ref="C90:D92"/>
    <mergeCell ref="E90:F90"/>
    <mergeCell ref="E91:F91"/>
    <mergeCell ref="E92:F92"/>
    <mergeCell ref="C93:D95"/>
    <mergeCell ref="C77:D77"/>
    <mergeCell ref="E77:F77"/>
    <mergeCell ref="C78:D78"/>
    <mergeCell ref="E78:F78"/>
    <mergeCell ref="C79:D79"/>
    <mergeCell ref="E79:F79"/>
    <mergeCell ref="E70:F70"/>
    <mergeCell ref="C71:D73"/>
    <mergeCell ref="E71:F71"/>
    <mergeCell ref="E72:F72"/>
    <mergeCell ref="E73:F73"/>
    <mergeCell ref="C74:D76"/>
    <mergeCell ref="E74:F74"/>
    <mergeCell ref="E75:F75"/>
    <mergeCell ref="E76:F76"/>
    <mergeCell ref="C70:D70"/>
    <mergeCell ref="B54:B63"/>
    <mergeCell ref="C54:D54"/>
    <mergeCell ref="E54:F54"/>
    <mergeCell ref="C55:D55"/>
    <mergeCell ref="E55:F55"/>
    <mergeCell ref="C56:D56"/>
    <mergeCell ref="C60:D60"/>
    <mergeCell ref="E60:F60"/>
    <mergeCell ref="C61:D62"/>
    <mergeCell ref="E61:F61"/>
    <mergeCell ref="E62:F62"/>
    <mergeCell ref="C63:D63"/>
    <mergeCell ref="E63:F63"/>
    <mergeCell ref="E56:F56"/>
    <mergeCell ref="C57:D57"/>
    <mergeCell ref="E57:F57"/>
    <mergeCell ref="C58:D58"/>
    <mergeCell ref="E58:F58"/>
    <mergeCell ref="C59:D59"/>
    <mergeCell ref="E59:F59"/>
    <mergeCell ref="C48:D50"/>
    <mergeCell ref="E48:F48"/>
    <mergeCell ref="E49:F49"/>
    <mergeCell ref="E50:F50"/>
    <mergeCell ref="C51:D51"/>
    <mergeCell ref="E51:F51"/>
    <mergeCell ref="C43:D43"/>
    <mergeCell ref="E43:F43"/>
    <mergeCell ref="B44:B53"/>
    <mergeCell ref="C44:D44"/>
    <mergeCell ref="E44:F44"/>
    <mergeCell ref="C45:D46"/>
    <mergeCell ref="E45:F45"/>
    <mergeCell ref="E46:F46"/>
    <mergeCell ref="C47:D47"/>
    <mergeCell ref="E47:F47"/>
    <mergeCell ref="B34:B43"/>
    <mergeCell ref="C52:D52"/>
    <mergeCell ref="E52:F52"/>
    <mergeCell ref="C53:D53"/>
    <mergeCell ref="E53:F53"/>
    <mergeCell ref="E38:F38"/>
    <mergeCell ref="C39:D40"/>
    <mergeCell ref="E39:F39"/>
    <mergeCell ref="E40:F40"/>
    <mergeCell ref="C41:D42"/>
    <mergeCell ref="E41:F41"/>
    <mergeCell ref="E42:F42"/>
    <mergeCell ref="C33:D33"/>
    <mergeCell ref="E33:F33"/>
    <mergeCell ref="C34:D34"/>
    <mergeCell ref="E34:F34"/>
    <mergeCell ref="C35:D37"/>
    <mergeCell ref="E35:F35"/>
    <mergeCell ref="E36:F36"/>
    <mergeCell ref="E37:F37"/>
    <mergeCell ref="C38:D38"/>
    <mergeCell ref="B20:B33"/>
    <mergeCell ref="C20:D20"/>
    <mergeCell ref="E20:F20"/>
    <mergeCell ref="C21:D22"/>
    <mergeCell ref="E21:F21"/>
    <mergeCell ref="E22:F22"/>
    <mergeCell ref="C28:D29"/>
    <mergeCell ref="E28:F28"/>
    <mergeCell ref="E29:F29"/>
    <mergeCell ref="C30:D32"/>
    <mergeCell ref="E30:F30"/>
    <mergeCell ref="E31:F31"/>
    <mergeCell ref="E32:F32"/>
    <mergeCell ref="C23:D26"/>
    <mergeCell ref="E23:F23"/>
    <mergeCell ref="E24:F24"/>
    <mergeCell ref="E25:F25"/>
    <mergeCell ref="E26:F26"/>
    <mergeCell ref="C27:D27"/>
    <mergeCell ref="E27:F27"/>
    <mergeCell ref="C15:D17"/>
    <mergeCell ref="E15:F15"/>
    <mergeCell ref="E16:F16"/>
    <mergeCell ref="E17:F17"/>
    <mergeCell ref="B6:B19"/>
    <mergeCell ref="C6:D6"/>
    <mergeCell ref="E6:F6"/>
    <mergeCell ref="C7:D12"/>
    <mergeCell ref="E7:F7"/>
    <mergeCell ref="E8:F8"/>
    <mergeCell ref="E9:F9"/>
    <mergeCell ref="E10:F10"/>
    <mergeCell ref="E11:F11"/>
    <mergeCell ref="E12:F12"/>
    <mergeCell ref="C18:D18"/>
    <mergeCell ref="E18:F18"/>
    <mergeCell ref="C19:D19"/>
    <mergeCell ref="E19:F19"/>
    <mergeCell ref="E2:F2"/>
    <mergeCell ref="B3:B5"/>
    <mergeCell ref="C3:D4"/>
    <mergeCell ref="E3:F3"/>
    <mergeCell ref="E4:F4"/>
    <mergeCell ref="C5:D5"/>
    <mergeCell ref="E5:F5"/>
    <mergeCell ref="C2:D2"/>
    <mergeCell ref="C13:D14"/>
    <mergeCell ref="E13:F13"/>
    <mergeCell ref="E14:F14"/>
  </mergeCells>
  <dataValidations count="1">
    <dataValidation type="list" allowBlank="1" showInputMessage="1" showErrorMessage="1" prompt="DATOS NO VALIDOS" sqref="E3:E105" xr:uid="{D75546B3-E2A1-4E5C-9447-16FC0DC01E12}">
      <formula1>$AB$2:$AB$12</formula1>
    </dataValidation>
  </dataValidations>
  <pageMargins left="0.7" right="0.7" top="0.75" bottom="0.75" header="0" footer="0"/>
  <pageSetup orientation="landscape"/>
  <drawing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246"/>
  <sheetViews>
    <sheetView topLeftCell="O29" workbookViewId="0">
      <selection activeCell="Q10" sqref="Q10:T11"/>
    </sheetView>
  </sheetViews>
  <sheetFormatPr baseColWidth="10" defaultColWidth="14.375" defaultRowHeight="15" customHeight="1" x14ac:dyDescent="0.2"/>
  <cols>
    <col min="1" max="1" width="15.625" customWidth="1"/>
    <col min="2" max="5" width="10.75" customWidth="1"/>
    <col min="6" max="6" width="22.875" customWidth="1"/>
    <col min="7" max="13" width="10.75" customWidth="1"/>
    <col min="14" max="14" width="15.25" customWidth="1"/>
    <col min="15" max="15" width="10.75" customWidth="1"/>
    <col min="16" max="16" width="31.375" customWidth="1"/>
    <col min="19" max="19" width="20" customWidth="1"/>
    <col min="20" max="20" width="22.875" customWidth="1"/>
    <col min="27" max="27" width="26.875" customWidth="1"/>
  </cols>
  <sheetData>
    <row r="1" spans="1:27" ht="14.25" x14ac:dyDescent="0.2">
      <c r="A1" s="198"/>
      <c r="B1" s="166"/>
      <c r="C1" s="196" t="s">
        <v>0</v>
      </c>
      <c r="D1" s="166"/>
      <c r="E1" s="166"/>
      <c r="F1" s="166"/>
      <c r="G1" s="166"/>
      <c r="H1" s="166"/>
      <c r="I1" s="166"/>
      <c r="J1" s="166"/>
      <c r="K1" s="166"/>
      <c r="L1" s="166"/>
      <c r="M1" s="166"/>
      <c r="N1" s="166"/>
      <c r="O1" s="166"/>
      <c r="P1" s="200"/>
    </row>
    <row r="2" spans="1:27" ht="36.75" customHeight="1" x14ac:dyDescent="0.2">
      <c r="A2" s="166"/>
      <c r="B2" s="166"/>
      <c r="C2" s="166"/>
      <c r="D2" s="197"/>
      <c r="E2" s="197"/>
      <c r="F2" s="197"/>
      <c r="G2" s="197"/>
      <c r="H2" s="197"/>
      <c r="I2" s="197"/>
      <c r="J2" s="197"/>
      <c r="K2" s="197"/>
      <c r="L2" s="197"/>
      <c r="M2" s="197"/>
      <c r="N2" s="197"/>
      <c r="O2" s="166"/>
      <c r="P2" s="166"/>
    </row>
    <row r="3" spans="1:27" ht="14.25" x14ac:dyDescent="0.2">
      <c r="A3" s="166"/>
      <c r="B3" s="166"/>
      <c r="C3" s="166"/>
      <c r="D3" s="197"/>
      <c r="E3" s="197"/>
      <c r="F3" s="197"/>
      <c r="G3" s="197"/>
      <c r="H3" s="197"/>
      <c r="I3" s="197"/>
      <c r="J3" s="197"/>
      <c r="K3" s="197"/>
      <c r="L3" s="197"/>
      <c r="M3" s="197"/>
      <c r="N3" s="197"/>
      <c r="O3" s="166"/>
      <c r="P3" s="166"/>
    </row>
    <row r="4" spans="1:27" x14ac:dyDescent="0.25">
      <c r="A4" s="166"/>
      <c r="B4" s="166"/>
      <c r="C4" s="166"/>
      <c r="D4" s="166"/>
      <c r="E4" s="166"/>
      <c r="F4" s="166"/>
      <c r="G4" s="166"/>
      <c r="H4" s="166"/>
      <c r="I4" s="166"/>
      <c r="J4" s="166"/>
      <c r="K4" s="166"/>
      <c r="L4" s="166"/>
      <c r="M4" s="166"/>
      <c r="N4" s="166"/>
      <c r="O4" s="166"/>
      <c r="P4" s="166"/>
      <c r="AA4" s="1" t="s">
        <v>40</v>
      </c>
    </row>
    <row r="5" spans="1:27" ht="22.5" customHeight="1" x14ac:dyDescent="0.25">
      <c r="A5" s="166"/>
      <c r="B5" s="166"/>
      <c r="C5" s="196" t="s">
        <v>5</v>
      </c>
      <c r="D5" s="166"/>
      <c r="E5" s="166"/>
      <c r="F5" s="166"/>
      <c r="G5" s="166"/>
      <c r="H5" s="166"/>
      <c r="I5" s="166"/>
      <c r="J5" s="166"/>
      <c r="K5" s="166"/>
      <c r="L5" s="166"/>
      <c r="M5" s="166"/>
      <c r="N5" s="166"/>
      <c r="O5" s="166"/>
      <c r="P5" s="166"/>
      <c r="AA5" s="1" t="s">
        <v>43</v>
      </c>
    </row>
    <row r="6" spans="1:27" ht="27.75" customHeight="1" x14ac:dyDescent="0.25">
      <c r="A6" s="166"/>
      <c r="B6" s="166"/>
      <c r="C6" s="196" t="s">
        <v>7</v>
      </c>
      <c r="D6" s="166"/>
      <c r="E6" s="166"/>
      <c r="F6" s="55"/>
      <c r="G6" s="55" t="s">
        <v>8</v>
      </c>
      <c r="H6" s="55"/>
      <c r="I6" s="196" t="s">
        <v>9</v>
      </c>
      <c r="J6" s="166"/>
      <c r="K6" s="166"/>
      <c r="L6" s="196">
        <v>2</v>
      </c>
      <c r="M6" s="166"/>
      <c r="N6" s="166"/>
      <c r="O6" s="166"/>
      <c r="P6" s="166"/>
      <c r="AA6" s="1" t="s">
        <v>44</v>
      </c>
    </row>
    <row r="7" spans="1:27" x14ac:dyDescent="0.25">
      <c r="A7" s="199" t="s">
        <v>11</v>
      </c>
      <c r="B7" s="166"/>
      <c r="C7" s="166"/>
      <c r="D7" s="166"/>
      <c r="E7" s="166"/>
      <c r="F7" s="166"/>
      <c r="G7" s="166"/>
      <c r="H7" s="166"/>
      <c r="I7" s="166"/>
      <c r="J7" s="166"/>
      <c r="K7" s="166"/>
      <c r="L7" s="166"/>
      <c r="M7" s="166"/>
      <c r="N7" s="166"/>
      <c r="O7" s="166"/>
      <c r="P7" s="166"/>
      <c r="AA7" s="1" t="s">
        <v>46</v>
      </c>
    </row>
    <row r="8" spans="1:27" ht="31.5" customHeight="1" x14ac:dyDescent="0.25">
      <c r="A8" s="193" t="s">
        <v>13</v>
      </c>
      <c r="B8" s="166"/>
      <c r="C8" s="195" t="s">
        <v>14</v>
      </c>
      <c r="D8" s="166"/>
      <c r="E8" s="193" t="s">
        <v>15</v>
      </c>
      <c r="F8" s="193" t="s">
        <v>16</v>
      </c>
      <c r="G8" s="166"/>
      <c r="H8" s="166"/>
      <c r="I8" s="166"/>
      <c r="J8" s="193" t="s">
        <v>17</v>
      </c>
      <c r="K8" s="166"/>
      <c r="L8" s="166"/>
      <c r="M8" s="193" t="s">
        <v>252</v>
      </c>
      <c r="N8" s="166"/>
      <c r="O8" s="166"/>
      <c r="P8" s="166"/>
      <c r="AA8" s="99" t="s">
        <v>48</v>
      </c>
    </row>
    <row r="9" spans="1:27" ht="33.75" customHeight="1" x14ac:dyDescent="0.25">
      <c r="A9" s="193" t="s">
        <v>20</v>
      </c>
      <c r="B9" s="166"/>
      <c r="C9" s="195" t="s">
        <v>21</v>
      </c>
      <c r="D9" s="166"/>
      <c r="E9" s="166"/>
      <c r="F9" s="166"/>
      <c r="G9" s="166"/>
      <c r="H9" s="166"/>
      <c r="I9" s="166"/>
      <c r="J9" s="166"/>
      <c r="K9" s="166"/>
      <c r="L9" s="166"/>
      <c r="M9" s="166"/>
      <c r="N9" s="197"/>
      <c r="O9" s="197"/>
      <c r="P9" s="166"/>
      <c r="T9">
        <f>+T10+'Administrativo '!T10</f>
        <v>165019.68</v>
      </c>
      <c r="AA9" s="99" t="s">
        <v>50</v>
      </c>
    </row>
    <row r="10" spans="1:27" x14ac:dyDescent="0.25">
      <c r="A10" s="193" t="s">
        <v>22</v>
      </c>
      <c r="B10" s="193" t="s">
        <v>23</v>
      </c>
      <c r="C10" s="193" t="s">
        <v>24</v>
      </c>
      <c r="D10" s="166"/>
      <c r="E10" s="193" t="s">
        <v>25</v>
      </c>
      <c r="F10" s="166"/>
      <c r="G10" s="166"/>
      <c r="H10" s="166"/>
      <c r="I10" s="166"/>
      <c r="J10" s="193" t="s">
        <v>26</v>
      </c>
      <c r="K10" s="166"/>
      <c r="L10" s="166"/>
      <c r="M10" s="166"/>
      <c r="N10" s="195" t="s">
        <v>27</v>
      </c>
      <c r="O10" s="166"/>
      <c r="P10" s="193" t="s">
        <v>28</v>
      </c>
      <c r="S10" s="107" t="s">
        <v>259</v>
      </c>
      <c r="T10" s="107">
        <f>+SUM(T12:T113)*252*12/1000</f>
        <v>43430.688000000002</v>
      </c>
      <c r="AA10" s="99" t="s">
        <v>51</v>
      </c>
    </row>
    <row r="11" spans="1:27" ht="63.75" x14ac:dyDescent="0.25">
      <c r="A11" s="166"/>
      <c r="B11" s="166"/>
      <c r="C11" s="166"/>
      <c r="D11" s="166"/>
      <c r="E11" s="193" t="s">
        <v>30</v>
      </c>
      <c r="F11" s="166"/>
      <c r="G11" s="60" t="s">
        <v>31</v>
      </c>
      <c r="H11" s="60" t="s">
        <v>32</v>
      </c>
      <c r="I11" s="60" t="s">
        <v>33</v>
      </c>
      <c r="J11" s="60" t="s">
        <v>34</v>
      </c>
      <c r="K11" s="60" t="s">
        <v>35</v>
      </c>
      <c r="L11" s="60" t="s">
        <v>36</v>
      </c>
      <c r="M11" s="61" t="s">
        <v>37</v>
      </c>
      <c r="N11" s="60" t="s">
        <v>38</v>
      </c>
      <c r="O11" s="60" t="s">
        <v>39</v>
      </c>
      <c r="P11" s="166"/>
      <c r="Q11" s="104" t="s">
        <v>256</v>
      </c>
      <c r="R11" s="104" t="s">
        <v>258</v>
      </c>
      <c r="S11" s="105" t="s">
        <v>257</v>
      </c>
      <c r="T11" s="106" t="s">
        <v>254</v>
      </c>
      <c r="AA11" s="99" t="s">
        <v>10</v>
      </c>
    </row>
    <row r="12" spans="1:27" x14ac:dyDescent="0.25">
      <c r="A12" s="170" t="s">
        <v>102</v>
      </c>
      <c r="B12" s="194">
        <v>5</v>
      </c>
      <c r="C12" s="192" t="s">
        <v>110</v>
      </c>
      <c r="D12" s="166"/>
      <c r="E12" s="170" t="s">
        <v>6</v>
      </c>
      <c r="F12" s="166"/>
      <c r="G12" s="62">
        <v>1</v>
      </c>
      <c r="H12" s="62">
        <f>4+9</f>
        <v>13</v>
      </c>
      <c r="I12" s="62">
        <f t="shared" ref="I12:I47" si="0">G12*H12</f>
        <v>13</v>
      </c>
      <c r="J12" s="62">
        <v>1</v>
      </c>
      <c r="K12" s="62">
        <f t="shared" ref="K12:K21" si="1">I12-J12-L12</f>
        <v>7</v>
      </c>
      <c r="L12" s="62">
        <v>5</v>
      </c>
      <c r="M12" s="62">
        <f t="shared" ref="M12:M47" si="2">SUM(J12:L12)</f>
        <v>13</v>
      </c>
      <c r="N12" s="66">
        <v>26</v>
      </c>
      <c r="O12" s="62">
        <f t="shared" ref="O12:O47" si="3">N12*I12</f>
        <v>338</v>
      </c>
      <c r="P12" s="63"/>
      <c r="Q12">
        <v>12</v>
      </c>
      <c r="R12">
        <f>+IF(OR(E12=$AA$8,E12=$AA$9,E12=$AA$10,E12=$AA$11,E12=$AA$12,E12=$AA$13,E12=$AA$14),0,1)</f>
        <v>1</v>
      </c>
      <c r="S12">
        <f>+Q12*I12</f>
        <v>156</v>
      </c>
      <c r="T12">
        <f>IF(R12=0,0,O12-S12)</f>
        <v>182</v>
      </c>
      <c r="AA12" s="99" t="s">
        <v>12</v>
      </c>
    </row>
    <row r="13" spans="1:27" x14ac:dyDescent="0.25">
      <c r="A13" s="166"/>
      <c r="B13" s="166"/>
      <c r="C13" s="192" t="s">
        <v>205</v>
      </c>
      <c r="D13" s="166"/>
      <c r="E13" s="170"/>
      <c r="F13" s="166"/>
      <c r="G13" s="62"/>
      <c r="H13" s="62"/>
      <c r="I13" s="62">
        <f t="shared" si="0"/>
        <v>0</v>
      </c>
      <c r="J13" s="62">
        <v>0</v>
      </c>
      <c r="K13" s="62">
        <f t="shared" si="1"/>
        <v>0</v>
      </c>
      <c r="L13" s="62">
        <v>0</v>
      </c>
      <c r="M13" s="62">
        <f t="shared" si="2"/>
        <v>0</v>
      </c>
      <c r="N13" s="66">
        <v>0</v>
      </c>
      <c r="O13" s="62">
        <f t="shared" si="3"/>
        <v>0</v>
      </c>
      <c r="P13" s="65" t="s">
        <v>227</v>
      </c>
      <c r="Q13">
        <v>0</v>
      </c>
      <c r="R13">
        <f t="shared" ref="R13:R47" si="4">+IF(OR(E13=$AA$8,E13=$AA$9,E13=$AA$10,E13=$AA$11,E13=$AA$12,E13=$AA$13,E13=$AA$14),0,1)</f>
        <v>1</v>
      </c>
      <c r="S13">
        <f t="shared" ref="S13:S47" si="5">+Q13*I13</f>
        <v>0</v>
      </c>
      <c r="T13">
        <f t="shared" ref="T13:T47" si="6">IF(R13=0,0,O13-S13)</f>
        <v>0</v>
      </c>
      <c r="AA13" s="99" t="s">
        <v>19</v>
      </c>
    </row>
    <row r="14" spans="1:27" x14ac:dyDescent="0.25">
      <c r="A14" s="166"/>
      <c r="B14" s="166"/>
      <c r="C14" s="192" t="s">
        <v>206</v>
      </c>
      <c r="D14" s="166"/>
      <c r="E14" s="170" t="s">
        <v>6</v>
      </c>
      <c r="F14" s="166"/>
      <c r="G14" s="62">
        <v>1</v>
      </c>
      <c r="H14" s="62">
        <f>3+1</f>
        <v>4</v>
      </c>
      <c r="I14" s="62">
        <f t="shared" si="0"/>
        <v>4</v>
      </c>
      <c r="J14" s="62">
        <v>0</v>
      </c>
      <c r="K14" s="62">
        <f t="shared" si="1"/>
        <v>4</v>
      </c>
      <c r="L14" s="62">
        <v>0</v>
      </c>
      <c r="M14" s="62">
        <f t="shared" si="2"/>
        <v>4</v>
      </c>
      <c r="N14" s="66">
        <v>26</v>
      </c>
      <c r="O14" s="62">
        <f t="shared" si="3"/>
        <v>104</v>
      </c>
      <c r="P14" s="63"/>
      <c r="Q14">
        <v>12</v>
      </c>
      <c r="R14">
        <f t="shared" si="4"/>
        <v>1</v>
      </c>
      <c r="S14">
        <f t="shared" si="5"/>
        <v>48</v>
      </c>
      <c r="T14">
        <f t="shared" si="6"/>
        <v>56</v>
      </c>
      <c r="AA14" s="99" t="s">
        <v>43</v>
      </c>
    </row>
    <row r="15" spans="1:27" ht="14.25" x14ac:dyDescent="0.2">
      <c r="A15" s="166"/>
      <c r="B15" s="170">
        <v>4</v>
      </c>
      <c r="C15" s="192" t="s">
        <v>207</v>
      </c>
      <c r="D15" s="166"/>
      <c r="E15" s="170" t="s">
        <v>10</v>
      </c>
      <c r="F15" s="166"/>
      <c r="G15" s="62">
        <v>1</v>
      </c>
      <c r="H15" s="62">
        <v>2</v>
      </c>
      <c r="I15" s="62">
        <f t="shared" si="0"/>
        <v>2</v>
      </c>
      <c r="J15" s="62">
        <v>0</v>
      </c>
      <c r="K15" s="62">
        <f t="shared" si="1"/>
        <v>2</v>
      </c>
      <c r="L15" s="62">
        <v>0</v>
      </c>
      <c r="M15" s="62">
        <f t="shared" si="2"/>
        <v>2</v>
      </c>
      <c r="N15" s="62">
        <v>40</v>
      </c>
      <c r="O15" s="62">
        <f t="shared" si="3"/>
        <v>80</v>
      </c>
      <c r="P15" s="64"/>
      <c r="Q15">
        <f t="shared" ref="Q15:Q46" si="7">+IF(R15=0,0,"")</f>
        <v>0</v>
      </c>
      <c r="R15">
        <f t="shared" si="4"/>
        <v>0</v>
      </c>
      <c r="S15">
        <f t="shared" si="5"/>
        <v>0</v>
      </c>
      <c r="T15">
        <f t="shared" si="6"/>
        <v>0</v>
      </c>
    </row>
    <row r="16" spans="1:27" ht="14.25" x14ac:dyDescent="0.2">
      <c r="A16" s="166"/>
      <c r="B16" s="166"/>
      <c r="C16" s="166"/>
      <c r="D16" s="166"/>
      <c r="E16" s="170" t="s">
        <v>2</v>
      </c>
      <c r="F16" s="166"/>
      <c r="G16" s="62">
        <v>4</v>
      </c>
      <c r="H16" s="62">
        <v>1</v>
      </c>
      <c r="I16" s="62">
        <f t="shared" si="0"/>
        <v>4</v>
      </c>
      <c r="J16" s="62">
        <v>0</v>
      </c>
      <c r="K16" s="62">
        <f t="shared" si="1"/>
        <v>2</v>
      </c>
      <c r="L16" s="62">
        <v>2</v>
      </c>
      <c r="M16" s="62">
        <f t="shared" si="2"/>
        <v>4</v>
      </c>
      <c r="N16" s="62">
        <v>30</v>
      </c>
      <c r="O16" s="62">
        <f t="shared" si="3"/>
        <v>120</v>
      </c>
      <c r="P16" s="64"/>
      <c r="Q16">
        <v>40</v>
      </c>
      <c r="R16">
        <f t="shared" si="4"/>
        <v>1</v>
      </c>
      <c r="S16">
        <f>+V16*Q16</f>
        <v>40</v>
      </c>
      <c r="T16">
        <f t="shared" si="6"/>
        <v>80</v>
      </c>
      <c r="U16">
        <f>+O16</f>
        <v>120</v>
      </c>
      <c r="V16">
        <f>+U16/120</f>
        <v>1</v>
      </c>
    </row>
    <row r="17" spans="1:22" ht="14.25" x14ac:dyDescent="0.2">
      <c r="A17" s="166"/>
      <c r="B17" s="166"/>
      <c r="C17" s="192" t="s">
        <v>208</v>
      </c>
      <c r="D17" s="166"/>
      <c r="E17" s="170" t="s">
        <v>10</v>
      </c>
      <c r="F17" s="166"/>
      <c r="G17" s="62">
        <v>1</v>
      </c>
      <c r="H17" s="62">
        <f>2+1+1+2</f>
        <v>6</v>
      </c>
      <c r="I17" s="62">
        <f t="shared" si="0"/>
        <v>6</v>
      </c>
      <c r="J17" s="62">
        <v>0</v>
      </c>
      <c r="K17" s="62">
        <f t="shared" si="1"/>
        <v>5</v>
      </c>
      <c r="L17" s="62">
        <v>1</v>
      </c>
      <c r="M17" s="62">
        <f t="shared" si="2"/>
        <v>6</v>
      </c>
      <c r="N17" s="62">
        <v>40</v>
      </c>
      <c r="O17" s="62">
        <f t="shared" si="3"/>
        <v>240</v>
      </c>
      <c r="P17" s="64"/>
      <c r="Q17">
        <f t="shared" si="7"/>
        <v>0</v>
      </c>
      <c r="R17">
        <f t="shared" si="4"/>
        <v>0</v>
      </c>
      <c r="S17">
        <f t="shared" si="5"/>
        <v>0</v>
      </c>
      <c r="T17">
        <f t="shared" si="6"/>
        <v>0</v>
      </c>
    </row>
    <row r="18" spans="1:22" ht="14.25" x14ac:dyDescent="0.2">
      <c r="A18" s="166"/>
      <c r="B18" s="166"/>
      <c r="C18" s="192" t="s">
        <v>209</v>
      </c>
      <c r="D18" s="166"/>
      <c r="E18" s="170" t="s">
        <v>10</v>
      </c>
      <c r="F18" s="166"/>
      <c r="G18" s="62">
        <v>1</v>
      </c>
      <c r="H18" s="62">
        <v>8</v>
      </c>
      <c r="I18" s="62">
        <f t="shared" si="0"/>
        <v>8</v>
      </c>
      <c r="J18" s="62">
        <v>0</v>
      </c>
      <c r="K18" s="62">
        <f t="shared" si="1"/>
        <v>7</v>
      </c>
      <c r="L18" s="62">
        <v>1</v>
      </c>
      <c r="M18" s="62">
        <f t="shared" si="2"/>
        <v>8</v>
      </c>
      <c r="N18" s="62">
        <v>40</v>
      </c>
      <c r="O18" s="62">
        <f t="shared" si="3"/>
        <v>320</v>
      </c>
      <c r="P18" s="64"/>
      <c r="Q18">
        <f t="shared" si="7"/>
        <v>0</v>
      </c>
      <c r="R18">
        <f t="shared" si="4"/>
        <v>0</v>
      </c>
      <c r="S18">
        <f t="shared" si="5"/>
        <v>0</v>
      </c>
      <c r="T18">
        <f t="shared" si="6"/>
        <v>0</v>
      </c>
    </row>
    <row r="19" spans="1:22" ht="14.25" x14ac:dyDescent="0.2">
      <c r="A19" s="166"/>
      <c r="B19" s="166"/>
      <c r="C19" s="192" t="s">
        <v>132</v>
      </c>
      <c r="D19" s="166"/>
      <c r="E19" s="170" t="s">
        <v>10</v>
      </c>
      <c r="F19" s="166"/>
      <c r="G19" s="62">
        <v>1</v>
      </c>
      <c r="H19" s="62">
        <v>9</v>
      </c>
      <c r="I19" s="62">
        <f t="shared" si="0"/>
        <v>9</v>
      </c>
      <c r="J19" s="62">
        <v>0</v>
      </c>
      <c r="K19" s="62">
        <f t="shared" si="1"/>
        <v>9</v>
      </c>
      <c r="L19" s="62">
        <v>0</v>
      </c>
      <c r="M19" s="62">
        <f t="shared" si="2"/>
        <v>9</v>
      </c>
      <c r="N19" s="62">
        <v>40</v>
      </c>
      <c r="O19" s="62">
        <f t="shared" si="3"/>
        <v>360</v>
      </c>
      <c r="P19" s="66" t="s">
        <v>228</v>
      </c>
      <c r="Q19">
        <f t="shared" si="7"/>
        <v>0</v>
      </c>
      <c r="R19">
        <f t="shared" si="4"/>
        <v>0</v>
      </c>
      <c r="S19">
        <f t="shared" si="5"/>
        <v>0</v>
      </c>
      <c r="T19">
        <f t="shared" si="6"/>
        <v>0</v>
      </c>
    </row>
    <row r="20" spans="1:22" ht="14.25" x14ac:dyDescent="0.2">
      <c r="A20" s="166"/>
      <c r="B20" s="166"/>
      <c r="C20" s="192" t="s">
        <v>210</v>
      </c>
      <c r="D20" s="166"/>
      <c r="E20" s="170" t="s">
        <v>10</v>
      </c>
      <c r="F20" s="166"/>
      <c r="G20" s="62">
        <v>1</v>
      </c>
      <c r="H20" s="62">
        <f>2+2+4</f>
        <v>8</v>
      </c>
      <c r="I20" s="62">
        <f t="shared" si="0"/>
        <v>8</v>
      </c>
      <c r="J20" s="62">
        <v>0</v>
      </c>
      <c r="K20" s="62">
        <f t="shared" si="1"/>
        <v>8</v>
      </c>
      <c r="L20" s="62">
        <v>0</v>
      </c>
      <c r="M20" s="62">
        <f t="shared" si="2"/>
        <v>8</v>
      </c>
      <c r="N20" s="62">
        <v>40</v>
      </c>
      <c r="O20" s="62">
        <f t="shared" si="3"/>
        <v>320</v>
      </c>
      <c r="P20" s="64"/>
      <c r="Q20">
        <f t="shared" si="7"/>
        <v>0</v>
      </c>
      <c r="R20">
        <f t="shared" si="4"/>
        <v>0</v>
      </c>
      <c r="S20">
        <f t="shared" si="5"/>
        <v>0</v>
      </c>
      <c r="T20">
        <f t="shared" si="6"/>
        <v>0</v>
      </c>
    </row>
    <row r="21" spans="1:22" ht="15.75" customHeight="1" x14ac:dyDescent="0.2">
      <c r="A21" s="166"/>
      <c r="B21" s="166"/>
      <c r="C21" s="166"/>
      <c r="D21" s="166"/>
      <c r="E21" s="170" t="s">
        <v>2</v>
      </c>
      <c r="F21" s="166"/>
      <c r="G21" s="62">
        <v>4</v>
      </c>
      <c r="H21" s="62">
        <f>7+1</f>
        <v>8</v>
      </c>
      <c r="I21" s="62">
        <f t="shared" si="0"/>
        <v>32</v>
      </c>
      <c r="J21" s="62">
        <v>0</v>
      </c>
      <c r="K21" s="62">
        <f t="shared" si="1"/>
        <v>20</v>
      </c>
      <c r="L21" s="62">
        <f>1+4+2+4+1</f>
        <v>12</v>
      </c>
      <c r="M21" s="62">
        <f t="shared" si="2"/>
        <v>32</v>
      </c>
      <c r="N21" s="62">
        <v>30</v>
      </c>
      <c r="O21" s="62">
        <f t="shared" si="3"/>
        <v>960</v>
      </c>
      <c r="P21" s="64"/>
      <c r="Q21">
        <v>40</v>
      </c>
      <c r="R21">
        <f t="shared" si="4"/>
        <v>1</v>
      </c>
      <c r="S21">
        <f>+V21*Q21</f>
        <v>320</v>
      </c>
      <c r="T21">
        <f t="shared" si="6"/>
        <v>640</v>
      </c>
      <c r="U21">
        <f>+O21</f>
        <v>960</v>
      </c>
      <c r="V21">
        <f>+U21/120</f>
        <v>8</v>
      </c>
    </row>
    <row r="22" spans="1:22" ht="15.75" customHeight="1" x14ac:dyDescent="0.2">
      <c r="A22" s="166"/>
      <c r="B22" s="166"/>
      <c r="C22" s="192" t="s">
        <v>211</v>
      </c>
      <c r="D22" s="166"/>
      <c r="E22" s="170" t="s">
        <v>10</v>
      </c>
      <c r="F22" s="166"/>
      <c r="G22" s="62">
        <v>1</v>
      </c>
      <c r="H22" s="62">
        <v>2</v>
      </c>
      <c r="I22" s="62">
        <f t="shared" si="0"/>
        <v>2</v>
      </c>
      <c r="J22" s="62">
        <v>0</v>
      </c>
      <c r="K22" s="62">
        <v>2</v>
      </c>
      <c r="L22" s="62">
        <v>0</v>
      </c>
      <c r="M22" s="62">
        <f t="shared" si="2"/>
        <v>2</v>
      </c>
      <c r="N22" s="62">
        <v>40</v>
      </c>
      <c r="O22" s="62">
        <f t="shared" si="3"/>
        <v>80</v>
      </c>
      <c r="P22" s="64"/>
      <c r="Q22">
        <f t="shared" si="7"/>
        <v>0</v>
      </c>
      <c r="R22">
        <f t="shared" si="4"/>
        <v>0</v>
      </c>
      <c r="S22">
        <f t="shared" si="5"/>
        <v>0</v>
      </c>
      <c r="T22">
        <f t="shared" si="6"/>
        <v>0</v>
      </c>
    </row>
    <row r="23" spans="1:22" ht="15.75" customHeight="1" x14ac:dyDescent="0.2">
      <c r="A23" s="166"/>
      <c r="B23" s="166"/>
      <c r="C23" s="166"/>
      <c r="D23" s="166"/>
      <c r="E23" s="170" t="s">
        <v>2</v>
      </c>
      <c r="F23" s="166"/>
      <c r="G23" s="62">
        <v>2</v>
      </c>
      <c r="H23" s="62">
        <v>2</v>
      </c>
      <c r="I23" s="62">
        <f t="shared" si="0"/>
        <v>4</v>
      </c>
      <c r="J23" s="62">
        <v>0</v>
      </c>
      <c r="K23" s="62">
        <f t="shared" ref="K23:K47" si="8">I23-J23-L23</f>
        <v>4</v>
      </c>
      <c r="L23" s="62">
        <v>0</v>
      </c>
      <c r="M23" s="62">
        <f t="shared" si="2"/>
        <v>4</v>
      </c>
      <c r="N23" s="62">
        <v>30</v>
      </c>
      <c r="O23" s="62">
        <f t="shared" si="3"/>
        <v>120</v>
      </c>
      <c r="P23" s="64"/>
      <c r="Q23">
        <v>40</v>
      </c>
      <c r="R23">
        <f t="shared" si="4"/>
        <v>1</v>
      </c>
      <c r="S23">
        <f>+V23*Q23</f>
        <v>40</v>
      </c>
      <c r="T23">
        <f t="shared" si="6"/>
        <v>80</v>
      </c>
      <c r="U23">
        <f>+O23</f>
        <v>120</v>
      </c>
      <c r="V23">
        <f>+U23/120</f>
        <v>1</v>
      </c>
    </row>
    <row r="24" spans="1:22" ht="15.75" customHeight="1" x14ac:dyDescent="0.2">
      <c r="A24" s="166"/>
      <c r="B24" s="166"/>
      <c r="C24" s="192" t="s">
        <v>212</v>
      </c>
      <c r="D24" s="166"/>
      <c r="E24" s="170" t="s">
        <v>2</v>
      </c>
      <c r="F24" s="166"/>
      <c r="G24" s="62">
        <v>4</v>
      </c>
      <c r="H24" s="62">
        <v>12</v>
      </c>
      <c r="I24" s="62">
        <f t="shared" si="0"/>
        <v>48</v>
      </c>
      <c r="J24" s="62">
        <v>0</v>
      </c>
      <c r="K24" s="62">
        <f t="shared" si="8"/>
        <v>16</v>
      </c>
      <c r="L24" s="62">
        <f>3+3+4+3+4+2+1+3+4+2+3</f>
        <v>32</v>
      </c>
      <c r="M24" s="62">
        <f t="shared" si="2"/>
        <v>48</v>
      </c>
      <c r="N24" s="62">
        <v>30</v>
      </c>
      <c r="O24" s="62">
        <f t="shared" si="3"/>
        <v>1440</v>
      </c>
      <c r="P24" s="64"/>
      <c r="Q24">
        <v>40</v>
      </c>
      <c r="R24">
        <f t="shared" si="4"/>
        <v>1</v>
      </c>
      <c r="S24">
        <f>+V24*Q24</f>
        <v>480</v>
      </c>
      <c r="T24">
        <f t="shared" si="6"/>
        <v>960</v>
      </c>
      <c r="U24">
        <f>+O24</f>
        <v>1440</v>
      </c>
      <c r="V24">
        <f>+U24/120</f>
        <v>12</v>
      </c>
    </row>
    <row r="25" spans="1:22" ht="15.75" customHeight="1" x14ac:dyDescent="0.2">
      <c r="A25" s="166"/>
      <c r="B25" s="166"/>
      <c r="C25" s="166"/>
      <c r="D25" s="166"/>
      <c r="E25" s="170" t="s">
        <v>19</v>
      </c>
      <c r="F25" s="166"/>
      <c r="G25" s="62">
        <v>1</v>
      </c>
      <c r="H25" s="62">
        <v>4</v>
      </c>
      <c r="I25" s="62">
        <f t="shared" si="0"/>
        <v>4</v>
      </c>
      <c r="J25" s="62">
        <v>0</v>
      </c>
      <c r="K25" s="62">
        <f t="shared" si="8"/>
        <v>4</v>
      </c>
      <c r="L25" s="62">
        <v>0</v>
      </c>
      <c r="M25" s="62">
        <f t="shared" si="2"/>
        <v>4</v>
      </c>
      <c r="N25" s="62">
        <v>12</v>
      </c>
      <c r="O25" s="62">
        <f t="shared" si="3"/>
        <v>48</v>
      </c>
      <c r="P25" s="64"/>
      <c r="Q25">
        <f t="shared" si="7"/>
        <v>0</v>
      </c>
      <c r="R25">
        <f t="shared" si="4"/>
        <v>0</v>
      </c>
      <c r="S25">
        <f t="shared" si="5"/>
        <v>0</v>
      </c>
      <c r="T25">
        <f t="shared" si="6"/>
        <v>0</v>
      </c>
    </row>
    <row r="26" spans="1:22" ht="24.75" customHeight="1" x14ac:dyDescent="0.2">
      <c r="A26" s="166"/>
      <c r="B26" s="166"/>
      <c r="C26" s="192" t="s">
        <v>213</v>
      </c>
      <c r="D26" s="166"/>
      <c r="E26" s="170" t="s">
        <v>2</v>
      </c>
      <c r="F26" s="166"/>
      <c r="G26" s="62">
        <v>4</v>
      </c>
      <c r="H26" s="62">
        <f>5+4</f>
        <v>9</v>
      </c>
      <c r="I26" s="62">
        <f t="shared" si="0"/>
        <v>36</v>
      </c>
      <c r="J26" s="62">
        <v>0</v>
      </c>
      <c r="K26" s="62">
        <f t="shared" si="8"/>
        <v>30</v>
      </c>
      <c r="L26" s="62">
        <f>6</f>
        <v>6</v>
      </c>
      <c r="M26" s="62">
        <f t="shared" si="2"/>
        <v>36</v>
      </c>
      <c r="N26" s="62">
        <v>30</v>
      </c>
      <c r="O26" s="62">
        <f t="shared" si="3"/>
        <v>1080</v>
      </c>
      <c r="P26" s="66" t="s">
        <v>229</v>
      </c>
      <c r="Q26">
        <v>40</v>
      </c>
      <c r="R26">
        <f t="shared" si="4"/>
        <v>1</v>
      </c>
      <c r="S26">
        <f>+V26*Q26</f>
        <v>360</v>
      </c>
      <c r="T26">
        <f t="shared" si="6"/>
        <v>720</v>
      </c>
      <c r="U26">
        <f>+O26</f>
        <v>1080</v>
      </c>
      <c r="V26">
        <f>+U26/120</f>
        <v>9</v>
      </c>
    </row>
    <row r="27" spans="1:22" ht="15.75" customHeight="1" x14ac:dyDescent="0.2">
      <c r="A27" s="166"/>
      <c r="B27" s="166"/>
      <c r="C27" s="166"/>
      <c r="D27" s="166"/>
      <c r="E27" s="170" t="s">
        <v>10</v>
      </c>
      <c r="F27" s="166"/>
      <c r="G27" s="62">
        <v>1</v>
      </c>
      <c r="H27" s="62">
        <v>2</v>
      </c>
      <c r="I27" s="62">
        <f t="shared" si="0"/>
        <v>2</v>
      </c>
      <c r="J27" s="62">
        <v>0</v>
      </c>
      <c r="K27" s="62">
        <f t="shared" si="8"/>
        <v>2</v>
      </c>
      <c r="L27" s="62">
        <v>0</v>
      </c>
      <c r="M27" s="62">
        <f t="shared" si="2"/>
        <v>2</v>
      </c>
      <c r="N27" s="62">
        <v>40</v>
      </c>
      <c r="O27" s="62">
        <f t="shared" si="3"/>
        <v>80</v>
      </c>
      <c r="P27" s="64"/>
      <c r="Q27">
        <f t="shared" si="7"/>
        <v>0</v>
      </c>
      <c r="R27">
        <f t="shared" si="4"/>
        <v>0</v>
      </c>
      <c r="S27">
        <f t="shared" si="5"/>
        <v>0</v>
      </c>
      <c r="T27">
        <f t="shared" si="6"/>
        <v>0</v>
      </c>
    </row>
    <row r="28" spans="1:22" ht="15.75" customHeight="1" x14ac:dyDescent="0.2">
      <c r="A28" s="166"/>
      <c r="B28" s="166"/>
      <c r="C28" s="192" t="s">
        <v>110</v>
      </c>
      <c r="D28" s="166"/>
      <c r="E28" s="170" t="s">
        <v>6</v>
      </c>
      <c r="F28" s="166"/>
      <c r="G28" s="62">
        <v>1</v>
      </c>
      <c r="H28" s="62">
        <f>13+3+6+10+2</f>
        <v>34</v>
      </c>
      <c r="I28" s="62">
        <f t="shared" si="0"/>
        <v>34</v>
      </c>
      <c r="J28" s="62">
        <v>0</v>
      </c>
      <c r="K28" s="62">
        <f t="shared" si="8"/>
        <v>22</v>
      </c>
      <c r="L28" s="62">
        <f>8+1+1+2</f>
        <v>12</v>
      </c>
      <c r="M28" s="62">
        <f t="shared" si="2"/>
        <v>34</v>
      </c>
      <c r="N28" s="62">
        <v>26</v>
      </c>
      <c r="O28" s="62">
        <f t="shared" si="3"/>
        <v>884</v>
      </c>
      <c r="P28" s="64"/>
      <c r="Q28">
        <v>12</v>
      </c>
      <c r="R28">
        <f t="shared" si="4"/>
        <v>1</v>
      </c>
      <c r="S28">
        <f t="shared" si="5"/>
        <v>408</v>
      </c>
      <c r="T28">
        <f t="shared" si="6"/>
        <v>476</v>
      </c>
    </row>
    <row r="29" spans="1:22" ht="15.75" customHeight="1" x14ac:dyDescent="0.2">
      <c r="A29" s="166"/>
      <c r="B29" s="166"/>
      <c r="C29" s="166"/>
      <c r="D29" s="166"/>
      <c r="E29" s="170" t="s">
        <v>2</v>
      </c>
      <c r="F29" s="166"/>
      <c r="G29" s="62">
        <v>4</v>
      </c>
      <c r="H29" s="62">
        <v>1</v>
      </c>
      <c r="I29" s="62">
        <f t="shared" si="0"/>
        <v>4</v>
      </c>
      <c r="J29" s="62">
        <v>0</v>
      </c>
      <c r="K29" s="62">
        <f t="shared" si="8"/>
        <v>3</v>
      </c>
      <c r="L29" s="62">
        <v>1</v>
      </c>
      <c r="M29" s="62">
        <f t="shared" si="2"/>
        <v>4</v>
      </c>
      <c r="N29" s="62">
        <v>30</v>
      </c>
      <c r="O29" s="62">
        <f t="shared" si="3"/>
        <v>120</v>
      </c>
      <c r="P29" s="64"/>
      <c r="Q29">
        <v>40</v>
      </c>
      <c r="R29">
        <f t="shared" si="4"/>
        <v>1</v>
      </c>
      <c r="S29">
        <f>+V29*Q29</f>
        <v>40</v>
      </c>
      <c r="T29">
        <f t="shared" si="6"/>
        <v>80</v>
      </c>
      <c r="U29">
        <f>+O29</f>
        <v>120</v>
      </c>
      <c r="V29">
        <f>+U29/120</f>
        <v>1</v>
      </c>
    </row>
    <row r="30" spans="1:22" ht="15.75" customHeight="1" x14ac:dyDescent="0.2">
      <c r="A30" s="166"/>
      <c r="B30" s="166"/>
      <c r="C30" s="192" t="s">
        <v>134</v>
      </c>
      <c r="D30" s="166"/>
      <c r="E30" s="170" t="s">
        <v>10</v>
      </c>
      <c r="F30" s="166"/>
      <c r="G30" s="62">
        <v>1</v>
      </c>
      <c r="H30" s="62">
        <v>1</v>
      </c>
      <c r="I30" s="62">
        <f t="shared" si="0"/>
        <v>1</v>
      </c>
      <c r="J30" s="62">
        <v>0</v>
      </c>
      <c r="K30" s="62">
        <f t="shared" si="8"/>
        <v>1</v>
      </c>
      <c r="L30" s="62">
        <v>0</v>
      </c>
      <c r="M30" s="62">
        <f t="shared" si="2"/>
        <v>1</v>
      </c>
      <c r="N30" s="62">
        <v>40</v>
      </c>
      <c r="O30" s="62">
        <f t="shared" si="3"/>
        <v>40</v>
      </c>
      <c r="P30" s="64"/>
      <c r="Q30">
        <f t="shared" si="7"/>
        <v>0</v>
      </c>
      <c r="R30">
        <f t="shared" si="4"/>
        <v>0</v>
      </c>
      <c r="S30">
        <f t="shared" si="5"/>
        <v>0</v>
      </c>
      <c r="T30">
        <f t="shared" si="6"/>
        <v>0</v>
      </c>
    </row>
    <row r="31" spans="1:22" ht="15.75" customHeight="1" x14ac:dyDescent="0.2">
      <c r="A31" s="166"/>
      <c r="B31" s="166"/>
      <c r="C31" s="192" t="s">
        <v>62</v>
      </c>
      <c r="D31" s="166"/>
      <c r="E31" s="170" t="s">
        <v>19</v>
      </c>
      <c r="F31" s="166"/>
      <c r="G31" s="62">
        <v>1</v>
      </c>
      <c r="H31" s="62">
        <f>7+3</f>
        <v>10</v>
      </c>
      <c r="I31" s="62">
        <f t="shared" si="0"/>
        <v>10</v>
      </c>
      <c r="J31" s="62">
        <v>0</v>
      </c>
      <c r="K31" s="62">
        <f t="shared" si="8"/>
        <v>9</v>
      </c>
      <c r="L31" s="62">
        <v>1</v>
      </c>
      <c r="M31" s="62">
        <f t="shared" si="2"/>
        <v>10</v>
      </c>
      <c r="N31" s="62">
        <v>12</v>
      </c>
      <c r="O31" s="62">
        <f t="shared" si="3"/>
        <v>120</v>
      </c>
      <c r="P31" s="64"/>
      <c r="Q31">
        <f t="shared" si="7"/>
        <v>0</v>
      </c>
      <c r="R31">
        <f t="shared" si="4"/>
        <v>0</v>
      </c>
      <c r="S31">
        <f t="shared" si="5"/>
        <v>0</v>
      </c>
      <c r="T31">
        <f t="shared" si="6"/>
        <v>0</v>
      </c>
    </row>
    <row r="32" spans="1:22" ht="15.75" customHeight="1" x14ac:dyDescent="0.2">
      <c r="A32" s="166"/>
      <c r="B32" s="166"/>
      <c r="C32" s="166"/>
      <c r="D32" s="166"/>
      <c r="E32" s="170" t="s">
        <v>10</v>
      </c>
      <c r="F32" s="166"/>
      <c r="G32" s="62">
        <v>1</v>
      </c>
      <c r="H32" s="62">
        <f>1+2+1</f>
        <v>4</v>
      </c>
      <c r="I32" s="62">
        <f t="shared" si="0"/>
        <v>4</v>
      </c>
      <c r="J32" s="62">
        <v>0</v>
      </c>
      <c r="K32" s="62">
        <f t="shared" si="8"/>
        <v>2</v>
      </c>
      <c r="L32" s="62">
        <f>1+1</f>
        <v>2</v>
      </c>
      <c r="M32" s="62">
        <f t="shared" si="2"/>
        <v>4</v>
      </c>
      <c r="N32" s="62">
        <v>40</v>
      </c>
      <c r="O32" s="62">
        <f t="shared" si="3"/>
        <v>160</v>
      </c>
      <c r="P32" s="64"/>
      <c r="Q32">
        <f t="shared" si="7"/>
        <v>0</v>
      </c>
      <c r="R32">
        <f t="shared" si="4"/>
        <v>0</v>
      </c>
      <c r="S32">
        <f t="shared" si="5"/>
        <v>0</v>
      </c>
      <c r="T32">
        <f t="shared" si="6"/>
        <v>0</v>
      </c>
    </row>
    <row r="33" spans="1:22" ht="15.75" customHeight="1" x14ac:dyDescent="0.2">
      <c r="A33" s="166"/>
      <c r="B33" s="166"/>
      <c r="C33" s="192" t="s">
        <v>214</v>
      </c>
      <c r="D33" s="166"/>
      <c r="E33" s="170" t="s">
        <v>6</v>
      </c>
      <c r="F33" s="166"/>
      <c r="G33" s="62">
        <v>1</v>
      </c>
      <c r="H33" s="62">
        <f>61+3+4</f>
        <v>68</v>
      </c>
      <c r="I33" s="62">
        <f t="shared" si="0"/>
        <v>68</v>
      </c>
      <c r="J33" s="62">
        <v>0</v>
      </c>
      <c r="K33" s="62">
        <f t="shared" si="8"/>
        <v>21</v>
      </c>
      <c r="L33" s="62">
        <f>40+3+4</f>
        <v>47</v>
      </c>
      <c r="M33" s="62">
        <f t="shared" si="2"/>
        <v>68</v>
      </c>
      <c r="N33" s="62">
        <v>26</v>
      </c>
      <c r="O33" s="62">
        <f t="shared" si="3"/>
        <v>1768</v>
      </c>
      <c r="P33" s="64"/>
      <c r="Q33">
        <v>12</v>
      </c>
      <c r="R33">
        <f t="shared" si="4"/>
        <v>1</v>
      </c>
      <c r="S33">
        <f t="shared" si="5"/>
        <v>816</v>
      </c>
      <c r="T33">
        <f t="shared" si="6"/>
        <v>952</v>
      </c>
    </row>
    <row r="34" spans="1:22" ht="15.75" customHeight="1" x14ac:dyDescent="0.2">
      <c r="A34" s="166"/>
      <c r="B34" s="166"/>
      <c r="C34" s="192" t="s">
        <v>215</v>
      </c>
      <c r="D34" s="166"/>
      <c r="E34" s="170" t="s">
        <v>6</v>
      </c>
      <c r="F34" s="166"/>
      <c r="G34" s="62">
        <v>1</v>
      </c>
      <c r="H34" s="62">
        <v>2</v>
      </c>
      <c r="I34" s="62">
        <f t="shared" si="0"/>
        <v>2</v>
      </c>
      <c r="J34" s="62">
        <v>0</v>
      </c>
      <c r="K34" s="62">
        <f t="shared" si="8"/>
        <v>1</v>
      </c>
      <c r="L34" s="62">
        <v>1</v>
      </c>
      <c r="M34" s="62">
        <f t="shared" si="2"/>
        <v>2</v>
      </c>
      <c r="N34" s="62">
        <v>26</v>
      </c>
      <c r="O34" s="62">
        <f t="shared" si="3"/>
        <v>52</v>
      </c>
      <c r="P34" s="64"/>
      <c r="Q34">
        <v>12</v>
      </c>
      <c r="R34">
        <f t="shared" si="4"/>
        <v>1</v>
      </c>
      <c r="S34">
        <f t="shared" si="5"/>
        <v>24</v>
      </c>
      <c r="T34">
        <f t="shared" si="6"/>
        <v>28</v>
      </c>
    </row>
    <row r="35" spans="1:22" ht="15.75" customHeight="1" x14ac:dyDescent="0.2">
      <c r="A35" s="166"/>
      <c r="B35" s="166"/>
      <c r="C35" s="192" t="s">
        <v>162</v>
      </c>
      <c r="D35" s="166"/>
      <c r="E35" s="170" t="s">
        <v>10</v>
      </c>
      <c r="F35" s="166"/>
      <c r="G35" s="62">
        <v>1</v>
      </c>
      <c r="H35" s="62">
        <v>2</v>
      </c>
      <c r="I35" s="62">
        <f t="shared" si="0"/>
        <v>2</v>
      </c>
      <c r="J35" s="62">
        <v>0</v>
      </c>
      <c r="K35" s="62">
        <f t="shared" si="8"/>
        <v>0</v>
      </c>
      <c r="L35" s="62">
        <v>2</v>
      </c>
      <c r="M35" s="62">
        <f t="shared" si="2"/>
        <v>2</v>
      </c>
      <c r="N35" s="62">
        <v>40</v>
      </c>
      <c r="O35" s="62">
        <f t="shared" si="3"/>
        <v>80</v>
      </c>
      <c r="P35" s="64"/>
      <c r="Q35">
        <f t="shared" si="7"/>
        <v>0</v>
      </c>
      <c r="R35">
        <f t="shared" si="4"/>
        <v>0</v>
      </c>
      <c r="S35">
        <f t="shared" si="5"/>
        <v>0</v>
      </c>
      <c r="T35">
        <f t="shared" si="6"/>
        <v>0</v>
      </c>
    </row>
    <row r="36" spans="1:22" ht="15.75" customHeight="1" x14ac:dyDescent="0.2">
      <c r="A36" s="166"/>
      <c r="B36" s="166"/>
      <c r="C36" s="192" t="s">
        <v>216</v>
      </c>
      <c r="D36" s="166"/>
      <c r="E36" s="170" t="s">
        <v>6</v>
      </c>
      <c r="F36" s="166"/>
      <c r="G36" s="62">
        <v>1</v>
      </c>
      <c r="H36" s="62">
        <v>2</v>
      </c>
      <c r="I36" s="62">
        <f t="shared" si="0"/>
        <v>2</v>
      </c>
      <c r="J36" s="62">
        <v>0</v>
      </c>
      <c r="K36" s="62">
        <f t="shared" si="8"/>
        <v>2</v>
      </c>
      <c r="L36" s="62">
        <v>0</v>
      </c>
      <c r="M36" s="62">
        <f t="shared" si="2"/>
        <v>2</v>
      </c>
      <c r="N36" s="62">
        <v>26</v>
      </c>
      <c r="O36" s="62">
        <f t="shared" si="3"/>
        <v>52</v>
      </c>
      <c r="P36" s="64"/>
      <c r="Q36">
        <v>12</v>
      </c>
      <c r="R36">
        <f t="shared" si="4"/>
        <v>1</v>
      </c>
      <c r="S36">
        <f t="shared" si="5"/>
        <v>24</v>
      </c>
      <c r="T36">
        <f t="shared" si="6"/>
        <v>28</v>
      </c>
    </row>
    <row r="37" spans="1:22" ht="15.75" customHeight="1" x14ac:dyDescent="0.2">
      <c r="A37" s="166"/>
      <c r="B37" s="170">
        <v>3</v>
      </c>
      <c r="C37" s="192" t="s">
        <v>217</v>
      </c>
      <c r="D37" s="166"/>
      <c r="E37" s="170" t="s">
        <v>6</v>
      </c>
      <c r="F37" s="166"/>
      <c r="G37" s="62">
        <f>7+8</f>
        <v>15</v>
      </c>
      <c r="H37" s="62">
        <v>7</v>
      </c>
      <c r="I37" s="62">
        <f t="shared" si="0"/>
        <v>105</v>
      </c>
      <c r="J37" s="62">
        <f>10</f>
        <v>10</v>
      </c>
      <c r="K37" s="62">
        <f t="shared" si="8"/>
        <v>95</v>
      </c>
      <c r="L37" s="62">
        <v>0</v>
      </c>
      <c r="M37" s="62">
        <f t="shared" si="2"/>
        <v>105</v>
      </c>
      <c r="N37" s="62">
        <v>26</v>
      </c>
      <c r="O37" s="62">
        <f t="shared" si="3"/>
        <v>2730</v>
      </c>
      <c r="P37" s="66" t="s">
        <v>230</v>
      </c>
      <c r="Q37">
        <v>12</v>
      </c>
      <c r="R37">
        <f t="shared" si="4"/>
        <v>1</v>
      </c>
      <c r="S37">
        <f t="shared" si="5"/>
        <v>1260</v>
      </c>
      <c r="T37">
        <f t="shared" si="6"/>
        <v>1470</v>
      </c>
    </row>
    <row r="38" spans="1:22" ht="15.75" customHeight="1" x14ac:dyDescent="0.2">
      <c r="A38" s="166"/>
      <c r="B38" s="166"/>
      <c r="C38" s="166"/>
      <c r="D38" s="166"/>
      <c r="E38" s="170" t="s">
        <v>2</v>
      </c>
      <c r="F38" s="166"/>
      <c r="G38" s="62">
        <v>4</v>
      </c>
      <c r="H38" s="62">
        <f>22+22+4</f>
        <v>48</v>
      </c>
      <c r="I38" s="62">
        <f t="shared" si="0"/>
        <v>192</v>
      </c>
      <c r="J38" s="62">
        <v>0</v>
      </c>
      <c r="K38" s="62">
        <f t="shared" si="8"/>
        <v>96</v>
      </c>
      <c r="L38" s="62">
        <f>22+8+25+2+3+9+7+5+3+3+9</f>
        <v>96</v>
      </c>
      <c r="M38" s="62">
        <f t="shared" si="2"/>
        <v>192</v>
      </c>
      <c r="N38" s="62">
        <v>30</v>
      </c>
      <c r="O38" s="62">
        <f t="shared" si="3"/>
        <v>5760</v>
      </c>
      <c r="P38" s="64"/>
      <c r="Q38">
        <v>40</v>
      </c>
      <c r="R38">
        <f t="shared" si="4"/>
        <v>1</v>
      </c>
      <c r="S38">
        <f>+V38*Q38</f>
        <v>1920</v>
      </c>
      <c r="T38">
        <f t="shared" si="6"/>
        <v>3840</v>
      </c>
      <c r="U38">
        <f>+O38</f>
        <v>5760</v>
      </c>
      <c r="V38">
        <f>+U38/120</f>
        <v>48</v>
      </c>
    </row>
    <row r="39" spans="1:22" ht="15.75" customHeight="1" x14ac:dyDescent="0.2">
      <c r="A39" s="166"/>
      <c r="B39" s="166"/>
      <c r="C39" s="166"/>
      <c r="D39" s="166"/>
      <c r="E39" s="170" t="s">
        <v>10</v>
      </c>
      <c r="F39" s="166"/>
      <c r="G39" s="62">
        <v>1</v>
      </c>
      <c r="H39" s="62">
        <v>1</v>
      </c>
      <c r="I39" s="62">
        <f t="shared" si="0"/>
        <v>1</v>
      </c>
      <c r="J39" s="62">
        <v>0</v>
      </c>
      <c r="K39" s="62">
        <f t="shared" si="8"/>
        <v>1</v>
      </c>
      <c r="L39" s="62">
        <v>0</v>
      </c>
      <c r="M39" s="62">
        <f t="shared" si="2"/>
        <v>1</v>
      </c>
      <c r="N39" s="62">
        <v>40</v>
      </c>
      <c r="O39" s="62">
        <f t="shared" si="3"/>
        <v>40</v>
      </c>
      <c r="P39" s="64"/>
      <c r="Q39">
        <f t="shared" si="7"/>
        <v>0</v>
      </c>
      <c r="R39">
        <f t="shared" si="4"/>
        <v>0</v>
      </c>
      <c r="S39">
        <f t="shared" si="5"/>
        <v>0</v>
      </c>
      <c r="T39">
        <f t="shared" si="6"/>
        <v>0</v>
      </c>
    </row>
    <row r="40" spans="1:22" ht="15.75" customHeight="1" x14ac:dyDescent="0.2">
      <c r="A40" s="166"/>
      <c r="B40" s="166"/>
      <c r="C40" s="192" t="s">
        <v>103</v>
      </c>
      <c r="D40" s="166"/>
      <c r="E40" s="170" t="s">
        <v>6</v>
      </c>
      <c r="F40" s="166"/>
      <c r="G40" s="62">
        <v>1</v>
      </c>
      <c r="H40" s="62">
        <f>6+11+5+4+5</f>
        <v>31</v>
      </c>
      <c r="I40" s="62">
        <f t="shared" si="0"/>
        <v>31</v>
      </c>
      <c r="J40" s="62">
        <f>1+6+4+3</f>
        <v>14</v>
      </c>
      <c r="K40" s="62">
        <f t="shared" si="8"/>
        <v>1</v>
      </c>
      <c r="L40" s="62">
        <f>1+7+3+4+1</f>
        <v>16</v>
      </c>
      <c r="M40" s="62">
        <f t="shared" si="2"/>
        <v>31</v>
      </c>
      <c r="N40" s="62">
        <v>26</v>
      </c>
      <c r="O40" s="62">
        <f t="shared" si="3"/>
        <v>806</v>
      </c>
      <c r="P40" s="64"/>
      <c r="Q40">
        <v>12</v>
      </c>
      <c r="R40">
        <f t="shared" si="4"/>
        <v>1</v>
      </c>
      <c r="S40">
        <f t="shared" si="5"/>
        <v>372</v>
      </c>
      <c r="T40">
        <f t="shared" si="6"/>
        <v>434</v>
      </c>
    </row>
    <row r="41" spans="1:22" ht="15.75" customHeight="1" x14ac:dyDescent="0.2">
      <c r="A41" s="166"/>
      <c r="B41" s="166"/>
      <c r="C41" s="166"/>
      <c r="D41" s="166"/>
      <c r="E41" s="170" t="s">
        <v>2</v>
      </c>
      <c r="F41" s="166"/>
      <c r="G41" s="62">
        <v>4</v>
      </c>
      <c r="H41" s="62">
        <f>7+7+2+7+3+6+3+11+2+1</f>
        <v>49</v>
      </c>
      <c r="I41" s="62">
        <f t="shared" si="0"/>
        <v>196</v>
      </c>
      <c r="J41" s="62">
        <f>1+2</f>
        <v>3</v>
      </c>
      <c r="K41" s="62">
        <f t="shared" si="8"/>
        <v>135</v>
      </c>
      <c r="L41" s="62">
        <f>4+10+2+18+3+6+7+5+1+2</f>
        <v>58</v>
      </c>
      <c r="M41" s="62">
        <f t="shared" si="2"/>
        <v>196</v>
      </c>
      <c r="N41" s="62">
        <v>30</v>
      </c>
      <c r="O41" s="62">
        <f t="shared" si="3"/>
        <v>5880</v>
      </c>
      <c r="P41" s="64"/>
      <c r="Q41">
        <v>40</v>
      </c>
      <c r="R41">
        <f t="shared" si="4"/>
        <v>1</v>
      </c>
      <c r="S41">
        <f>+V41*Q41</f>
        <v>1960</v>
      </c>
      <c r="T41">
        <f t="shared" si="6"/>
        <v>3920</v>
      </c>
      <c r="U41">
        <f>+O41</f>
        <v>5880</v>
      </c>
      <c r="V41">
        <f>+U41/120</f>
        <v>49</v>
      </c>
    </row>
    <row r="42" spans="1:22" ht="15.75" customHeight="1" x14ac:dyDescent="0.2">
      <c r="A42" s="166"/>
      <c r="B42" s="166"/>
      <c r="C42" s="166"/>
      <c r="D42" s="166"/>
      <c r="E42" s="170" t="s">
        <v>10</v>
      </c>
      <c r="F42" s="166"/>
      <c r="G42" s="62">
        <v>1</v>
      </c>
      <c r="H42" s="62">
        <f>14+4+2+7+2</f>
        <v>29</v>
      </c>
      <c r="I42" s="62">
        <f t="shared" si="0"/>
        <v>29</v>
      </c>
      <c r="J42" s="62">
        <v>0</v>
      </c>
      <c r="K42" s="62">
        <f t="shared" si="8"/>
        <v>26</v>
      </c>
      <c r="L42" s="62">
        <v>3</v>
      </c>
      <c r="M42" s="62">
        <f t="shared" si="2"/>
        <v>29</v>
      </c>
      <c r="N42" s="62">
        <v>40</v>
      </c>
      <c r="O42" s="62">
        <f t="shared" si="3"/>
        <v>1160</v>
      </c>
      <c r="P42" s="64"/>
      <c r="Q42">
        <f t="shared" si="7"/>
        <v>0</v>
      </c>
      <c r="R42">
        <f t="shared" si="4"/>
        <v>0</v>
      </c>
      <c r="S42">
        <f t="shared" si="5"/>
        <v>0</v>
      </c>
      <c r="T42">
        <f t="shared" si="6"/>
        <v>0</v>
      </c>
    </row>
    <row r="43" spans="1:22" ht="15.75" customHeight="1" x14ac:dyDescent="0.2">
      <c r="A43" s="166"/>
      <c r="B43" s="166"/>
      <c r="C43" s="192" t="s">
        <v>110</v>
      </c>
      <c r="D43" s="166"/>
      <c r="E43" s="170" t="s">
        <v>2</v>
      </c>
      <c r="F43" s="166"/>
      <c r="G43" s="62">
        <v>4</v>
      </c>
      <c r="H43" s="62">
        <v>1</v>
      </c>
      <c r="I43" s="62">
        <f t="shared" si="0"/>
        <v>4</v>
      </c>
      <c r="J43" s="62">
        <v>0</v>
      </c>
      <c r="K43" s="62">
        <f t="shared" si="8"/>
        <v>4</v>
      </c>
      <c r="L43" s="62">
        <v>0</v>
      </c>
      <c r="M43" s="62">
        <f t="shared" si="2"/>
        <v>4</v>
      </c>
      <c r="N43" s="62">
        <v>30</v>
      </c>
      <c r="O43" s="62">
        <f t="shared" si="3"/>
        <v>120</v>
      </c>
      <c r="P43" s="64"/>
      <c r="Q43">
        <v>40</v>
      </c>
      <c r="R43">
        <f t="shared" si="4"/>
        <v>1</v>
      </c>
      <c r="S43">
        <f>+V43*Q43</f>
        <v>40</v>
      </c>
      <c r="T43">
        <f t="shared" si="6"/>
        <v>80</v>
      </c>
      <c r="U43">
        <f>+O43</f>
        <v>120</v>
      </c>
      <c r="V43">
        <f>+U43/120</f>
        <v>1</v>
      </c>
    </row>
    <row r="44" spans="1:22" ht="15.75" customHeight="1" x14ac:dyDescent="0.2">
      <c r="A44" s="166"/>
      <c r="B44" s="166"/>
      <c r="C44" s="166"/>
      <c r="D44" s="166"/>
      <c r="E44" s="170" t="s">
        <v>6</v>
      </c>
      <c r="F44" s="166"/>
      <c r="G44" s="62">
        <v>1</v>
      </c>
      <c r="H44" s="62">
        <f>9+14</f>
        <v>23</v>
      </c>
      <c r="I44" s="62">
        <f t="shared" si="0"/>
        <v>23</v>
      </c>
      <c r="J44" s="62">
        <v>0</v>
      </c>
      <c r="K44" s="62">
        <f t="shared" si="8"/>
        <v>23</v>
      </c>
      <c r="L44" s="62">
        <v>0</v>
      </c>
      <c r="M44" s="62">
        <f t="shared" si="2"/>
        <v>23</v>
      </c>
      <c r="N44" s="62">
        <v>26</v>
      </c>
      <c r="O44" s="62">
        <f t="shared" si="3"/>
        <v>598</v>
      </c>
      <c r="P44" s="64"/>
      <c r="Q44">
        <v>12</v>
      </c>
      <c r="R44">
        <f t="shared" si="4"/>
        <v>1</v>
      </c>
      <c r="S44">
        <f t="shared" si="5"/>
        <v>276</v>
      </c>
      <c r="T44">
        <f t="shared" si="6"/>
        <v>322</v>
      </c>
    </row>
    <row r="45" spans="1:22" ht="15.75" customHeight="1" x14ac:dyDescent="0.2">
      <c r="A45" s="166"/>
      <c r="B45" s="166"/>
      <c r="C45" s="192" t="s">
        <v>62</v>
      </c>
      <c r="D45" s="166"/>
      <c r="E45" s="170" t="s">
        <v>19</v>
      </c>
      <c r="F45" s="166"/>
      <c r="G45" s="62">
        <v>1</v>
      </c>
      <c r="H45" s="62">
        <f>2+1</f>
        <v>3</v>
      </c>
      <c r="I45" s="62">
        <f t="shared" si="0"/>
        <v>3</v>
      </c>
      <c r="J45" s="62">
        <v>0</v>
      </c>
      <c r="K45" s="62">
        <f t="shared" si="8"/>
        <v>3</v>
      </c>
      <c r="L45" s="62">
        <v>0</v>
      </c>
      <c r="M45" s="62">
        <f t="shared" si="2"/>
        <v>3</v>
      </c>
      <c r="N45" s="62">
        <v>12</v>
      </c>
      <c r="O45" s="62">
        <f t="shared" si="3"/>
        <v>36</v>
      </c>
      <c r="P45" s="64"/>
      <c r="Q45">
        <f t="shared" si="7"/>
        <v>0</v>
      </c>
      <c r="R45">
        <f t="shared" si="4"/>
        <v>0</v>
      </c>
      <c r="S45">
        <f t="shared" si="5"/>
        <v>0</v>
      </c>
      <c r="T45">
        <f t="shared" si="6"/>
        <v>0</v>
      </c>
    </row>
    <row r="46" spans="1:22" ht="15.75" customHeight="1" x14ac:dyDescent="0.2">
      <c r="A46" s="166"/>
      <c r="B46" s="166"/>
      <c r="C46" s="166"/>
      <c r="D46" s="166"/>
      <c r="E46" s="170" t="s">
        <v>10</v>
      </c>
      <c r="F46" s="166"/>
      <c r="G46" s="62">
        <v>1</v>
      </c>
      <c r="H46" s="62">
        <f>3+3</f>
        <v>6</v>
      </c>
      <c r="I46" s="62">
        <f t="shared" si="0"/>
        <v>6</v>
      </c>
      <c r="J46" s="62">
        <v>0</v>
      </c>
      <c r="K46" s="62">
        <f t="shared" si="8"/>
        <v>6</v>
      </c>
      <c r="L46" s="62">
        <v>0</v>
      </c>
      <c r="M46" s="62">
        <f t="shared" si="2"/>
        <v>6</v>
      </c>
      <c r="N46" s="62">
        <v>40</v>
      </c>
      <c r="O46" s="62">
        <f t="shared" si="3"/>
        <v>240</v>
      </c>
      <c r="P46" s="64"/>
      <c r="Q46">
        <f t="shared" si="7"/>
        <v>0</v>
      </c>
      <c r="R46">
        <f t="shared" si="4"/>
        <v>0</v>
      </c>
      <c r="S46">
        <f t="shared" si="5"/>
        <v>0</v>
      </c>
      <c r="T46">
        <f t="shared" si="6"/>
        <v>0</v>
      </c>
    </row>
    <row r="47" spans="1:22" ht="15.75" customHeight="1" x14ac:dyDescent="0.2">
      <c r="A47" s="166"/>
      <c r="B47" s="166"/>
      <c r="C47" s="192" t="s">
        <v>133</v>
      </c>
      <c r="D47" s="166"/>
      <c r="E47" s="170" t="s">
        <v>6</v>
      </c>
      <c r="F47" s="166"/>
      <c r="G47" s="62">
        <v>1</v>
      </c>
      <c r="H47" s="62">
        <v>1</v>
      </c>
      <c r="I47" s="62">
        <f t="shared" si="0"/>
        <v>1</v>
      </c>
      <c r="J47" s="62">
        <v>0</v>
      </c>
      <c r="K47" s="62">
        <f t="shared" si="8"/>
        <v>1</v>
      </c>
      <c r="L47" s="62">
        <v>0</v>
      </c>
      <c r="M47" s="62">
        <f t="shared" si="2"/>
        <v>1</v>
      </c>
      <c r="N47" s="62">
        <v>26</v>
      </c>
      <c r="O47" s="62">
        <f t="shared" si="3"/>
        <v>26</v>
      </c>
      <c r="P47" s="66" t="s">
        <v>231</v>
      </c>
      <c r="Q47">
        <v>12</v>
      </c>
      <c r="R47">
        <f t="shared" si="4"/>
        <v>1</v>
      </c>
      <c r="S47">
        <f t="shared" si="5"/>
        <v>12</v>
      </c>
      <c r="T47">
        <f t="shared" si="6"/>
        <v>14</v>
      </c>
    </row>
    <row r="48" spans="1:22" ht="15.75" customHeight="1" thickBot="1" x14ac:dyDescent="0.25"/>
    <row r="49" spans="14:15" ht="31.5" customHeight="1" thickBot="1" x14ac:dyDescent="0.25">
      <c r="N49" s="89" t="s">
        <v>247</v>
      </c>
      <c r="O49" s="90">
        <f>SUM(O12:O47)</f>
        <v>26362</v>
      </c>
    </row>
    <row r="50" spans="14:15" ht="15.75" customHeight="1" x14ac:dyDescent="0.2"/>
    <row r="51" spans="14:15" ht="15.75" customHeight="1" x14ac:dyDescent="0.2"/>
    <row r="52" spans="14:15" ht="15.75" customHeight="1" x14ac:dyDescent="0.2"/>
    <row r="53" spans="14:15" ht="15.75" customHeight="1" x14ac:dyDescent="0.2"/>
    <row r="54" spans="14:15" ht="15.75" customHeight="1" x14ac:dyDescent="0.2"/>
    <row r="55" spans="14:15" ht="15.75" customHeight="1" x14ac:dyDescent="0.2"/>
    <row r="56" spans="14:15" ht="15.75" customHeight="1" x14ac:dyDescent="0.2"/>
    <row r="57" spans="14:15" ht="15.75" customHeight="1" x14ac:dyDescent="0.2"/>
    <row r="58" spans="14:15" ht="15.75" customHeight="1" x14ac:dyDescent="0.2"/>
    <row r="59" spans="14:15" ht="15.75" customHeight="1" x14ac:dyDescent="0.2"/>
    <row r="60" spans="14:15" ht="15.75" customHeight="1" x14ac:dyDescent="0.2"/>
    <row r="61" spans="14:15" ht="15.75" customHeight="1" x14ac:dyDescent="0.2"/>
    <row r="62" spans="14:15" ht="15.75" customHeight="1" x14ac:dyDescent="0.2"/>
    <row r="63" spans="14:15" ht="15.75" customHeight="1" x14ac:dyDescent="0.2"/>
    <row r="64" spans="14:15"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sheetData>
  <mergeCells count="87">
    <mergeCell ref="E32:F32"/>
    <mergeCell ref="C31:D32"/>
    <mergeCell ref="E20:F20"/>
    <mergeCell ref="E21:F21"/>
    <mergeCell ref="C15:D16"/>
    <mergeCell ref="E16:F16"/>
    <mergeCell ref="E30:F30"/>
    <mergeCell ref="C30:D30"/>
    <mergeCell ref="C28:D29"/>
    <mergeCell ref="C22:D23"/>
    <mergeCell ref="C24:D25"/>
    <mergeCell ref="C20:D21"/>
    <mergeCell ref="E28:F28"/>
    <mergeCell ref="E31:F31"/>
    <mergeCell ref="C17:D17"/>
    <mergeCell ref="E17:F17"/>
    <mergeCell ref="C47:D47"/>
    <mergeCell ref="E47:F47"/>
    <mergeCell ref="E42:F42"/>
    <mergeCell ref="E46:F46"/>
    <mergeCell ref="C45:D46"/>
    <mergeCell ref="C43:D44"/>
    <mergeCell ref="E44:F44"/>
    <mergeCell ref="E43:F43"/>
    <mergeCell ref="E41:F41"/>
    <mergeCell ref="L6:O6"/>
    <mergeCell ref="P1:P6"/>
    <mergeCell ref="P10:P11"/>
    <mergeCell ref="N10:O10"/>
    <mergeCell ref="E8:E9"/>
    <mergeCell ref="E10:I10"/>
    <mergeCell ref="J10:M10"/>
    <mergeCell ref="F8:I9"/>
    <mergeCell ref="J8:L9"/>
    <mergeCell ref="E11:F11"/>
    <mergeCell ref="E26:F26"/>
    <mergeCell ref="E27:F27"/>
    <mergeCell ref="E24:F24"/>
    <mergeCell ref="E23:F23"/>
    <mergeCell ref="E29:F29"/>
    <mergeCell ref="C8:D8"/>
    <mergeCell ref="A8:B8"/>
    <mergeCell ref="C1:O4"/>
    <mergeCell ref="C5:O5"/>
    <mergeCell ref="A1:B6"/>
    <mergeCell ref="M8:P9"/>
    <mergeCell ref="I6:K6"/>
    <mergeCell ref="A7:P7"/>
    <mergeCell ref="C6:E6"/>
    <mergeCell ref="E18:F18"/>
    <mergeCell ref="E19:F19"/>
    <mergeCell ref="C18:D18"/>
    <mergeCell ref="C19:D19"/>
    <mergeCell ref="C14:D14"/>
    <mergeCell ref="E14:F14"/>
    <mergeCell ref="C13:D13"/>
    <mergeCell ref="C10:D11"/>
    <mergeCell ref="B10:B11"/>
    <mergeCell ref="A9:B9"/>
    <mergeCell ref="A10:A11"/>
    <mergeCell ref="B12:B14"/>
    <mergeCell ref="C9:D9"/>
    <mergeCell ref="E12:F12"/>
    <mergeCell ref="E13:F13"/>
    <mergeCell ref="B15:B36"/>
    <mergeCell ref="B37:B47"/>
    <mergeCell ref="A12:A47"/>
    <mergeCell ref="C12:D12"/>
    <mergeCell ref="E25:F25"/>
    <mergeCell ref="C26:D27"/>
    <mergeCell ref="E22:F22"/>
    <mergeCell ref="E15:F15"/>
    <mergeCell ref="E39:F39"/>
    <mergeCell ref="E40:F40"/>
    <mergeCell ref="E45:F45"/>
    <mergeCell ref="C33:D33"/>
    <mergeCell ref="C34:D34"/>
    <mergeCell ref="C40:D42"/>
    <mergeCell ref="C37:D39"/>
    <mergeCell ref="E33:F33"/>
    <mergeCell ref="E34:F34"/>
    <mergeCell ref="E35:F35"/>
    <mergeCell ref="E36:F36"/>
    <mergeCell ref="E37:F37"/>
    <mergeCell ref="E38:F38"/>
    <mergeCell ref="C36:D36"/>
    <mergeCell ref="C35:D35"/>
  </mergeCells>
  <dataValidations disablePrompts="1" count="3">
    <dataValidation type="list" allowBlank="1" showInputMessage="1" showErrorMessage="1" prompt="DATOS NO VALIDOS" sqref="E12:E14" xr:uid="{00000000-0002-0000-0100-000000000000}">
      <formula1>$AB$3:$AB$21</formula1>
    </dataValidation>
    <dataValidation type="list" allowBlank="1" showInputMessage="1" showErrorMessage="1" prompt="DATOS NO VALIDOS" sqref="E15:E32 E36:E47" xr:uid="{00000000-0002-0000-0100-000001000000}">
      <formula1>$AB$3:$AB$20</formula1>
    </dataValidation>
    <dataValidation type="list" allowBlank="1" showInputMessage="1" showErrorMessage="1" prompt="DATOS NO VALIDOS" sqref="E33:E35" xr:uid="{00000000-0002-0000-0100-000002000000}">
      <formula1>$AB$3:$AB$24</formula1>
    </dataValidation>
  </dataValidations>
  <pageMargins left="0.7" right="0.7" top="0.75" bottom="0.75" header="0" footer="0"/>
  <pageSetup orientation="landscape"/>
  <drawing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252"/>
  <sheetViews>
    <sheetView topLeftCell="N8" workbookViewId="0">
      <selection activeCell="V8" sqref="V8"/>
    </sheetView>
  </sheetViews>
  <sheetFormatPr baseColWidth="10" defaultColWidth="14.375" defaultRowHeight="15" customHeight="1" x14ac:dyDescent="0.2"/>
  <cols>
    <col min="1" max="3" width="11.375" customWidth="1"/>
    <col min="4" max="4" width="20.875" customWidth="1"/>
    <col min="5" max="5" width="11.375" customWidth="1"/>
    <col min="6" max="6" width="22.875" customWidth="1"/>
    <col min="7" max="13" width="11.375" customWidth="1"/>
    <col min="14" max="14" width="14.625" customWidth="1"/>
    <col min="15" max="15" width="11.375" customWidth="1"/>
    <col min="16" max="16" width="31.375" customWidth="1"/>
    <col min="19" max="19" width="24.25" customWidth="1"/>
    <col min="20" max="20" width="22.5" customWidth="1"/>
    <col min="26" max="26" width="26.375" customWidth="1"/>
  </cols>
  <sheetData>
    <row r="1" spans="1:26" x14ac:dyDescent="0.25">
      <c r="A1" s="122"/>
      <c r="B1" s="123"/>
      <c r="C1" s="142" t="s">
        <v>0</v>
      </c>
      <c r="D1" s="115"/>
      <c r="E1" s="115"/>
      <c r="F1" s="115"/>
      <c r="G1" s="115"/>
      <c r="H1" s="115"/>
      <c r="I1" s="115"/>
      <c r="J1" s="115"/>
      <c r="K1" s="115"/>
      <c r="L1" s="115"/>
      <c r="M1" s="115"/>
      <c r="N1" s="115"/>
      <c r="O1" s="123"/>
      <c r="P1" s="149"/>
      <c r="Z1" s="1" t="s">
        <v>40</v>
      </c>
    </row>
    <row r="2" spans="1:26" ht="36.75" customHeight="1" x14ac:dyDescent="0.25">
      <c r="A2" s="124"/>
      <c r="B2" s="125"/>
      <c r="C2" s="143"/>
      <c r="D2" s="144"/>
      <c r="E2" s="144"/>
      <c r="F2" s="144"/>
      <c r="G2" s="144"/>
      <c r="H2" s="144"/>
      <c r="I2" s="144"/>
      <c r="J2" s="144"/>
      <c r="K2" s="144"/>
      <c r="L2" s="144"/>
      <c r="M2" s="144"/>
      <c r="N2" s="144"/>
      <c r="O2" s="125"/>
      <c r="P2" s="148"/>
      <c r="Z2" s="1" t="s">
        <v>43</v>
      </c>
    </row>
    <row r="3" spans="1:26" x14ac:dyDescent="0.25">
      <c r="A3" s="124"/>
      <c r="B3" s="125"/>
      <c r="C3" s="143"/>
      <c r="D3" s="144"/>
      <c r="E3" s="144"/>
      <c r="F3" s="144"/>
      <c r="G3" s="144"/>
      <c r="H3" s="144"/>
      <c r="I3" s="144"/>
      <c r="J3" s="144"/>
      <c r="K3" s="144"/>
      <c r="L3" s="144"/>
      <c r="M3" s="144"/>
      <c r="N3" s="144"/>
      <c r="O3" s="125"/>
      <c r="P3" s="148"/>
      <c r="Z3" s="1" t="s">
        <v>44</v>
      </c>
    </row>
    <row r="4" spans="1:26" x14ac:dyDescent="0.25">
      <c r="A4" s="124"/>
      <c r="B4" s="125"/>
      <c r="C4" s="145"/>
      <c r="D4" s="146"/>
      <c r="E4" s="146"/>
      <c r="F4" s="146"/>
      <c r="G4" s="146"/>
      <c r="H4" s="146"/>
      <c r="I4" s="146"/>
      <c r="J4" s="146"/>
      <c r="K4" s="146"/>
      <c r="L4" s="146"/>
      <c r="M4" s="146"/>
      <c r="N4" s="146"/>
      <c r="O4" s="127"/>
      <c r="P4" s="148"/>
      <c r="Z4" s="1" t="s">
        <v>46</v>
      </c>
    </row>
    <row r="5" spans="1:26" ht="22.5" customHeight="1" x14ac:dyDescent="0.25">
      <c r="A5" s="124"/>
      <c r="B5" s="125"/>
      <c r="C5" s="135" t="s">
        <v>5</v>
      </c>
      <c r="D5" s="136"/>
      <c r="E5" s="136"/>
      <c r="F5" s="136"/>
      <c r="G5" s="136"/>
      <c r="H5" s="136"/>
      <c r="I5" s="136"/>
      <c r="J5" s="136"/>
      <c r="K5" s="136"/>
      <c r="L5" s="136"/>
      <c r="M5" s="136"/>
      <c r="N5" s="136"/>
      <c r="O5" s="137"/>
      <c r="P5" s="148"/>
      <c r="Z5" s="99" t="s">
        <v>48</v>
      </c>
    </row>
    <row r="6" spans="1:26" ht="27.75" customHeight="1" x14ac:dyDescent="0.25">
      <c r="A6" s="126"/>
      <c r="B6" s="127"/>
      <c r="C6" s="120" t="s">
        <v>7</v>
      </c>
      <c r="D6" s="121"/>
      <c r="E6" s="121"/>
      <c r="F6" s="3"/>
      <c r="G6" s="4" t="s">
        <v>8</v>
      </c>
      <c r="H6" s="2"/>
      <c r="I6" s="135" t="s">
        <v>9</v>
      </c>
      <c r="J6" s="136"/>
      <c r="K6" s="137"/>
      <c r="L6" s="135">
        <v>2</v>
      </c>
      <c r="M6" s="136"/>
      <c r="N6" s="136"/>
      <c r="O6" s="137"/>
      <c r="P6" s="150"/>
      <c r="Z6" s="99" t="s">
        <v>50</v>
      </c>
    </row>
    <row r="7" spans="1:26" x14ac:dyDescent="0.25">
      <c r="A7" s="133" t="s">
        <v>11</v>
      </c>
      <c r="B7" s="121"/>
      <c r="C7" s="121"/>
      <c r="D7" s="121"/>
      <c r="E7" s="121"/>
      <c r="F7" s="121"/>
      <c r="G7" s="121"/>
      <c r="H7" s="121"/>
      <c r="I7" s="121"/>
      <c r="J7" s="121"/>
      <c r="K7" s="121"/>
      <c r="L7" s="121"/>
      <c r="M7" s="121"/>
      <c r="N7" s="121"/>
      <c r="O7" s="121"/>
      <c r="P7" s="134"/>
      <c r="Z7" s="99" t="s">
        <v>51</v>
      </c>
    </row>
    <row r="8" spans="1:26" ht="26.25" customHeight="1" x14ac:dyDescent="0.25">
      <c r="A8" s="131" t="s">
        <v>13</v>
      </c>
      <c r="B8" s="130"/>
      <c r="C8" s="153" t="s">
        <v>14</v>
      </c>
      <c r="D8" s="132"/>
      <c r="E8" s="154" t="s">
        <v>15</v>
      </c>
      <c r="F8" s="114" t="s">
        <v>16</v>
      </c>
      <c r="G8" s="115"/>
      <c r="H8" s="115"/>
      <c r="I8" s="115"/>
      <c r="J8" s="156" t="s">
        <v>17</v>
      </c>
      <c r="K8" s="115"/>
      <c r="L8" s="123"/>
      <c r="M8" s="114" t="s">
        <v>252</v>
      </c>
      <c r="N8" s="115"/>
      <c r="O8" s="115"/>
      <c r="P8" s="116"/>
      <c r="Z8" s="99" t="s">
        <v>10</v>
      </c>
    </row>
    <row r="9" spans="1:26" ht="31.5" customHeight="1" x14ac:dyDescent="0.25">
      <c r="A9" s="138" t="s">
        <v>20</v>
      </c>
      <c r="B9" s="139"/>
      <c r="C9" s="161" t="s">
        <v>21</v>
      </c>
      <c r="D9" s="162"/>
      <c r="E9" s="155"/>
      <c r="F9" s="117"/>
      <c r="G9" s="118"/>
      <c r="H9" s="118"/>
      <c r="I9" s="118"/>
      <c r="J9" s="157"/>
      <c r="K9" s="118"/>
      <c r="L9" s="158"/>
      <c r="M9" s="117"/>
      <c r="N9" s="118"/>
      <c r="O9" s="118"/>
      <c r="P9" s="119"/>
      <c r="Z9" s="99" t="s">
        <v>12</v>
      </c>
    </row>
    <row r="10" spans="1:26" x14ac:dyDescent="0.25">
      <c r="A10" s="140" t="s">
        <v>22</v>
      </c>
      <c r="B10" s="154" t="s">
        <v>23</v>
      </c>
      <c r="C10" s="114" t="s">
        <v>24</v>
      </c>
      <c r="D10" s="123"/>
      <c r="E10" s="128" t="s">
        <v>25</v>
      </c>
      <c r="F10" s="129"/>
      <c r="G10" s="129"/>
      <c r="H10" s="129"/>
      <c r="I10" s="130"/>
      <c r="J10" s="131" t="s">
        <v>26</v>
      </c>
      <c r="K10" s="129"/>
      <c r="L10" s="129"/>
      <c r="M10" s="132"/>
      <c r="N10" s="152" t="s">
        <v>27</v>
      </c>
      <c r="O10" s="130"/>
      <c r="P10" s="147" t="s">
        <v>28</v>
      </c>
      <c r="S10" s="107" t="s">
        <v>259</v>
      </c>
      <c r="T10" s="107">
        <f>+SUM(T12:T113)*252*12/1000</f>
        <v>51438.239999999998</v>
      </c>
      <c r="Z10" s="99" t="s">
        <v>19</v>
      </c>
    </row>
    <row r="11" spans="1:26" ht="64.5" thickBot="1" x14ac:dyDescent="0.3">
      <c r="A11" s="141"/>
      <c r="B11" s="160"/>
      <c r="C11" s="143"/>
      <c r="D11" s="125"/>
      <c r="E11" s="151" t="s">
        <v>30</v>
      </c>
      <c r="F11" s="139"/>
      <c r="G11" s="45" t="s">
        <v>31</v>
      </c>
      <c r="H11" s="45" t="s">
        <v>32</v>
      </c>
      <c r="I11" s="46" t="s">
        <v>33</v>
      </c>
      <c r="J11" s="47" t="s">
        <v>34</v>
      </c>
      <c r="K11" s="45" t="s">
        <v>35</v>
      </c>
      <c r="L11" s="45" t="s">
        <v>36</v>
      </c>
      <c r="M11" s="48" t="s">
        <v>37</v>
      </c>
      <c r="N11" s="49" t="s">
        <v>38</v>
      </c>
      <c r="O11" s="45" t="s">
        <v>39</v>
      </c>
      <c r="P11" s="148"/>
      <c r="Q11" s="104" t="s">
        <v>256</v>
      </c>
      <c r="R11" s="104" t="s">
        <v>258</v>
      </c>
      <c r="S11" s="105" t="s">
        <v>257</v>
      </c>
      <c r="T11" s="106" t="s">
        <v>254</v>
      </c>
      <c r="Z11" s="99" t="s">
        <v>43</v>
      </c>
    </row>
    <row r="12" spans="1:26" ht="14.25" x14ac:dyDescent="0.2">
      <c r="A12" s="201" t="s">
        <v>104</v>
      </c>
      <c r="B12" s="204" t="s">
        <v>104</v>
      </c>
      <c r="C12" s="213" t="s">
        <v>105</v>
      </c>
      <c r="D12" s="210"/>
      <c r="E12" s="207" t="s">
        <v>10</v>
      </c>
      <c r="F12" s="208"/>
      <c r="G12" s="56">
        <v>1</v>
      </c>
      <c r="H12" s="56">
        <f>4+5+8+8+8+4+2</f>
        <v>39</v>
      </c>
      <c r="I12" s="56">
        <f t="shared" ref="I12:I52" si="0">G12*H12</f>
        <v>39</v>
      </c>
      <c r="J12" s="56">
        <v>0</v>
      </c>
      <c r="K12" s="56">
        <f t="shared" ref="K12:K52" si="1">I12-J12-L12</f>
        <v>38</v>
      </c>
      <c r="L12" s="56">
        <f>1</f>
        <v>1</v>
      </c>
      <c r="M12" s="56">
        <f t="shared" ref="M12:M52" si="2">SUM(J12:L12)</f>
        <v>39</v>
      </c>
      <c r="N12" s="56">
        <v>40</v>
      </c>
      <c r="O12" s="56">
        <f t="shared" ref="O12:O52" si="3">N12*I12</f>
        <v>1560</v>
      </c>
      <c r="P12" s="57" t="s">
        <v>232</v>
      </c>
      <c r="Q12">
        <f>+IF(R12=0,0,"")</f>
        <v>0</v>
      </c>
      <c r="R12">
        <f>+IF(OR(E12=$Z$5,E12=$Z$6,E12=$Z$7,E12=$Z$8,E12=$Z$9,E12=$Z$10,E12=$Z$11),0,1)</f>
        <v>0</v>
      </c>
      <c r="S12">
        <f>+Q12*I12</f>
        <v>0</v>
      </c>
      <c r="T12">
        <f>IF(R12=0,0,O12-S12)</f>
        <v>0</v>
      </c>
    </row>
    <row r="13" spans="1:26" ht="14.25" x14ac:dyDescent="0.2">
      <c r="A13" s="202"/>
      <c r="B13" s="202"/>
      <c r="C13" s="214"/>
      <c r="D13" s="215"/>
      <c r="E13" s="207" t="s">
        <v>12</v>
      </c>
      <c r="F13" s="208"/>
      <c r="G13" s="56">
        <v>1</v>
      </c>
      <c r="H13" s="56">
        <v>1</v>
      </c>
      <c r="I13" s="56">
        <f t="shared" si="0"/>
        <v>1</v>
      </c>
      <c r="J13" s="56">
        <v>0</v>
      </c>
      <c r="K13" s="56">
        <f t="shared" si="1"/>
        <v>1</v>
      </c>
      <c r="L13" s="56">
        <v>0</v>
      </c>
      <c r="M13" s="56">
        <f t="shared" si="2"/>
        <v>1</v>
      </c>
      <c r="N13" s="56">
        <v>18</v>
      </c>
      <c r="O13" s="56">
        <f t="shared" si="3"/>
        <v>18</v>
      </c>
      <c r="P13" s="57"/>
      <c r="Q13">
        <f t="shared" ref="Q13:Q52" si="4">+IF(R13=0,0,"")</f>
        <v>0</v>
      </c>
      <c r="R13">
        <f t="shared" ref="R13:R52" si="5">+IF(OR(E13=$Z$5,E13=$Z$6,E13=$Z$7,E13=$Z$8,E13=$Z$9,E13=$Z$10,E13=$Z$11),0,1)</f>
        <v>0</v>
      </c>
      <c r="S13">
        <f t="shared" ref="S13:S52" si="6">+Q13*I13</f>
        <v>0</v>
      </c>
      <c r="T13">
        <f t="shared" ref="T13:T52" si="7">IF(R13=0,0,O13-S13)</f>
        <v>0</v>
      </c>
    </row>
    <row r="14" spans="1:26" ht="14.25" x14ac:dyDescent="0.2">
      <c r="A14" s="202"/>
      <c r="B14" s="202"/>
      <c r="C14" s="214"/>
      <c r="D14" s="215"/>
      <c r="E14" s="207" t="s">
        <v>2</v>
      </c>
      <c r="F14" s="208"/>
      <c r="G14" s="56">
        <v>4</v>
      </c>
      <c r="H14" s="56">
        <f>5+3+4</f>
        <v>12</v>
      </c>
      <c r="I14" s="56">
        <f t="shared" si="0"/>
        <v>48</v>
      </c>
      <c r="J14" s="56">
        <v>0</v>
      </c>
      <c r="K14" s="56">
        <f t="shared" si="1"/>
        <v>43</v>
      </c>
      <c r="L14" s="56">
        <v>5</v>
      </c>
      <c r="M14" s="56">
        <f t="shared" si="2"/>
        <v>48</v>
      </c>
      <c r="N14" s="56">
        <v>30</v>
      </c>
      <c r="O14" s="56">
        <f t="shared" si="3"/>
        <v>1440</v>
      </c>
      <c r="P14" s="57"/>
      <c r="Q14">
        <v>40</v>
      </c>
      <c r="R14">
        <f t="shared" si="5"/>
        <v>1</v>
      </c>
      <c r="S14">
        <f>+V14*Q14</f>
        <v>480</v>
      </c>
      <c r="T14">
        <f t="shared" si="7"/>
        <v>960</v>
      </c>
      <c r="U14">
        <f>+O14</f>
        <v>1440</v>
      </c>
      <c r="V14">
        <f>+U14/120</f>
        <v>12</v>
      </c>
    </row>
    <row r="15" spans="1:26" ht="14.25" x14ac:dyDescent="0.2">
      <c r="A15" s="202"/>
      <c r="B15" s="202"/>
      <c r="C15" s="211"/>
      <c r="D15" s="212"/>
      <c r="E15" s="207" t="s">
        <v>3</v>
      </c>
      <c r="F15" s="208"/>
      <c r="G15" s="56">
        <v>2</v>
      </c>
      <c r="H15" s="56">
        <v>7</v>
      </c>
      <c r="I15" s="56">
        <f t="shared" si="0"/>
        <v>14</v>
      </c>
      <c r="J15" s="56">
        <v>0</v>
      </c>
      <c r="K15" s="56">
        <f t="shared" si="1"/>
        <v>12</v>
      </c>
      <c r="L15" s="56">
        <v>2</v>
      </c>
      <c r="M15" s="56">
        <f t="shared" si="2"/>
        <v>14</v>
      </c>
      <c r="N15" s="56">
        <v>32</v>
      </c>
      <c r="O15" s="56">
        <f t="shared" si="3"/>
        <v>448</v>
      </c>
      <c r="P15" s="57"/>
      <c r="Q15">
        <v>16</v>
      </c>
      <c r="R15">
        <f t="shared" si="5"/>
        <v>1</v>
      </c>
      <c r="S15">
        <f t="shared" si="6"/>
        <v>224</v>
      </c>
      <c r="T15">
        <f t="shared" si="7"/>
        <v>224</v>
      </c>
    </row>
    <row r="16" spans="1:26" ht="14.25" customHeight="1" x14ac:dyDescent="0.2">
      <c r="A16" s="202"/>
      <c r="B16" s="202"/>
      <c r="C16" s="218" t="s">
        <v>106</v>
      </c>
      <c r="D16" s="210"/>
      <c r="E16" s="207" t="s">
        <v>10</v>
      </c>
      <c r="F16" s="208"/>
      <c r="G16" s="56">
        <v>1</v>
      </c>
      <c r="H16" s="56">
        <f>10</f>
        <v>10</v>
      </c>
      <c r="I16" s="56">
        <f t="shared" si="0"/>
        <v>10</v>
      </c>
      <c r="J16" s="56">
        <v>0</v>
      </c>
      <c r="K16" s="56">
        <f t="shared" si="1"/>
        <v>10</v>
      </c>
      <c r="L16" s="56">
        <v>0</v>
      </c>
      <c r="M16" s="56">
        <f t="shared" si="2"/>
        <v>10</v>
      </c>
      <c r="N16" s="56">
        <v>40</v>
      </c>
      <c r="O16" s="56">
        <f t="shared" si="3"/>
        <v>400</v>
      </c>
      <c r="P16" s="57"/>
      <c r="Q16">
        <f t="shared" si="4"/>
        <v>0</v>
      </c>
      <c r="R16">
        <f t="shared" si="5"/>
        <v>0</v>
      </c>
      <c r="S16">
        <f t="shared" si="6"/>
        <v>0</v>
      </c>
      <c r="T16">
        <f t="shared" si="7"/>
        <v>0</v>
      </c>
    </row>
    <row r="17" spans="1:22" ht="35.25" customHeight="1" x14ac:dyDescent="0.2">
      <c r="A17" s="202"/>
      <c r="B17" s="202"/>
      <c r="C17" s="211"/>
      <c r="D17" s="212"/>
      <c r="E17" s="205" t="s">
        <v>235</v>
      </c>
      <c r="F17" s="206"/>
      <c r="G17" s="56">
        <v>2</v>
      </c>
      <c r="H17" s="56">
        <f>8+8</f>
        <v>16</v>
      </c>
      <c r="I17" s="56">
        <f t="shared" si="0"/>
        <v>32</v>
      </c>
      <c r="J17" s="56">
        <v>0</v>
      </c>
      <c r="K17" s="56">
        <f t="shared" si="1"/>
        <v>25</v>
      </c>
      <c r="L17" s="56">
        <f>4+3</f>
        <v>7</v>
      </c>
      <c r="M17" s="56">
        <f t="shared" si="2"/>
        <v>32</v>
      </c>
      <c r="N17" s="56">
        <v>32</v>
      </c>
      <c r="O17" s="56">
        <f t="shared" si="3"/>
        <v>1024</v>
      </c>
      <c r="P17" s="57" t="s">
        <v>236</v>
      </c>
      <c r="Q17">
        <v>12</v>
      </c>
      <c r="R17">
        <f t="shared" si="5"/>
        <v>1</v>
      </c>
      <c r="S17">
        <f t="shared" si="6"/>
        <v>384</v>
      </c>
      <c r="T17">
        <f t="shared" si="7"/>
        <v>640</v>
      </c>
    </row>
    <row r="18" spans="1:22" ht="14.25" x14ac:dyDescent="0.2">
      <c r="A18" s="202"/>
      <c r="B18" s="202"/>
      <c r="C18" s="216" t="s">
        <v>107</v>
      </c>
      <c r="D18" s="208"/>
      <c r="E18" s="207" t="s">
        <v>10</v>
      </c>
      <c r="F18" s="208"/>
      <c r="G18" s="56">
        <v>1</v>
      </c>
      <c r="H18" s="56">
        <f>20</f>
        <v>20</v>
      </c>
      <c r="I18" s="56">
        <f t="shared" si="0"/>
        <v>20</v>
      </c>
      <c r="J18" s="56">
        <v>0</v>
      </c>
      <c r="K18" s="56">
        <f t="shared" si="1"/>
        <v>19</v>
      </c>
      <c r="L18" s="56">
        <v>1</v>
      </c>
      <c r="M18" s="56">
        <f t="shared" si="2"/>
        <v>20</v>
      </c>
      <c r="N18" s="56">
        <v>40</v>
      </c>
      <c r="O18" s="56">
        <f t="shared" si="3"/>
        <v>800</v>
      </c>
      <c r="P18" s="57"/>
      <c r="Q18">
        <f t="shared" si="4"/>
        <v>0</v>
      </c>
      <c r="R18">
        <f t="shared" si="5"/>
        <v>0</v>
      </c>
      <c r="S18">
        <f t="shared" si="6"/>
        <v>0</v>
      </c>
      <c r="T18">
        <f t="shared" si="7"/>
        <v>0</v>
      </c>
    </row>
    <row r="19" spans="1:22" ht="14.25" x14ac:dyDescent="0.2">
      <c r="A19" s="202"/>
      <c r="B19" s="202"/>
      <c r="C19" s="216" t="s">
        <v>108</v>
      </c>
      <c r="D19" s="208"/>
      <c r="E19" s="207" t="s">
        <v>3</v>
      </c>
      <c r="F19" s="208"/>
      <c r="G19" s="56">
        <v>2</v>
      </c>
      <c r="H19" s="56">
        <v>2</v>
      </c>
      <c r="I19" s="56">
        <f t="shared" si="0"/>
        <v>4</v>
      </c>
      <c r="J19" s="56">
        <v>0</v>
      </c>
      <c r="K19" s="56">
        <f t="shared" si="1"/>
        <v>3</v>
      </c>
      <c r="L19" s="56">
        <v>1</v>
      </c>
      <c r="M19" s="56">
        <f t="shared" si="2"/>
        <v>4</v>
      </c>
      <c r="N19" s="56">
        <v>32</v>
      </c>
      <c r="O19" s="56">
        <f t="shared" si="3"/>
        <v>128</v>
      </c>
      <c r="P19" s="57"/>
      <c r="Q19">
        <v>16</v>
      </c>
      <c r="R19">
        <f t="shared" si="5"/>
        <v>1</v>
      </c>
      <c r="S19">
        <f t="shared" si="6"/>
        <v>64</v>
      </c>
      <c r="T19">
        <f t="shared" si="7"/>
        <v>64</v>
      </c>
    </row>
    <row r="20" spans="1:22" ht="14.25" customHeight="1" x14ac:dyDescent="0.2">
      <c r="A20" s="202"/>
      <c r="B20" s="202"/>
      <c r="C20" s="213" t="s">
        <v>109</v>
      </c>
      <c r="D20" s="210"/>
      <c r="E20" s="207" t="s">
        <v>10</v>
      </c>
      <c r="F20" s="208"/>
      <c r="G20" s="56">
        <v>1</v>
      </c>
      <c r="H20" s="56">
        <f>7+3</f>
        <v>10</v>
      </c>
      <c r="I20" s="56">
        <f t="shared" si="0"/>
        <v>10</v>
      </c>
      <c r="J20" s="56">
        <v>0</v>
      </c>
      <c r="K20" s="56">
        <f t="shared" si="1"/>
        <v>10</v>
      </c>
      <c r="L20" s="56">
        <v>0</v>
      </c>
      <c r="M20" s="56">
        <f t="shared" si="2"/>
        <v>10</v>
      </c>
      <c r="N20" s="56">
        <v>40</v>
      </c>
      <c r="O20" s="56">
        <f t="shared" si="3"/>
        <v>400</v>
      </c>
      <c r="P20" s="57"/>
      <c r="Q20">
        <f t="shared" si="4"/>
        <v>0</v>
      </c>
      <c r="R20">
        <f t="shared" si="5"/>
        <v>0</v>
      </c>
      <c r="S20">
        <f t="shared" si="6"/>
        <v>0</v>
      </c>
      <c r="T20">
        <f t="shared" si="7"/>
        <v>0</v>
      </c>
    </row>
    <row r="21" spans="1:22" ht="15.75" customHeight="1" x14ac:dyDescent="0.2">
      <c r="A21" s="202"/>
      <c r="B21" s="202"/>
      <c r="C21" s="211"/>
      <c r="D21" s="212"/>
      <c r="E21" s="207" t="s">
        <v>19</v>
      </c>
      <c r="F21" s="208"/>
      <c r="G21" s="56">
        <v>1</v>
      </c>
      <c r="H21" s="56">
        <v>1</v>
      </c>
      <c r="I21" s="56">
        <f t="shared" si="0"/>
        <v>1</v>
      </c>
      <c r="J21" s="56">
        <v>0</v>
      </c>
      <c r="K21" s="56">
        <f t="shared" si="1"/>
        <v>1</v>
      </c>
      <c r="L21" s="56">
        <v>0</v>
      </c>
      <c r="M21" s="56">
        <f t="shared" si="2"/>
        <v>1</v>
      </c>
      <c r="N21" s="56">
        <v>12</v>
      </c>
      <c r="O21" s="56">
        <f t="shared" si="3"/>
        <v>12</v>
      </c>
      <c r="P21" s="57"/>
      <c r="Q21">
        <f t="shared" si="4"/>
        <v>0</v>
      </c>
      <c r="R21">
        <f t="shared" si="5"/>
        <v>0</v>
      </c>
      <c r="S21">
        <f t="shared" si="6"/>
        <v>0</v>
      </c>
      <c r="T21">
        <f t="shared" si="7"/>
        <v>0</v>
      </c>
    </row>
    <row r="22" spans="1:22" ht="15.75" customHeight="1" x14ac:dyDescent="0.2">
      <c r="A22" s="202"/>
      <c r="B22" s="202"/>
      <c r="C22" s="216" t="s">
        <v>110</v>
      </c>
      <c r="D22" s="208"/>
      <c r="E22" s="207" t="s">
        <v>10</v>
      </c>
      <c r="F22" s="208"/>
      <c r="G22" s="56">
        <v>1</v>
      </c>
      <c r="H22" s="56">
        <f>4+2+4</f>
        <v>10</v>
      </c>
      <c r="I22" s="56">
        <f t="shared" si="0"/>
        <v>10</v>
      </c>
      <c r="J22" s="56">
        <v>0</v>
      </c>
      <c r="K22" s="56">
        <f t="shared" si="1"/>
        <v>10</v>
      </c>
      <c r="L22" s="56">
        <v>0</v>
      </c>
      <c r="M22" s="56">
        <f t="shared" si="2"/>
        <v>10</v>
      </c>
      <c r="N22" s="56">
        <v>40</v>
      </c>
      <c r="O22" s="56">
        <f t="shared" si="3"/>
        <v>400</v>
      </c>
      <c r="P22" s="57"/>
      <c r="Q22">
        <f t="shared" si="4"/>
        <v>0</v>
      </c>
      <c r="R22">
        <f t="shared" si="5"/>
        <v>0</v>
      </c>
      <c r="S22">
        <f t="shared" si="6"/>
        <v>0</v>
      </c>
      <c r="T22">
        <f t="shared" si="7"/>
        <v>0</v>
      </c>
    </row>
    <row r="23" spans="1:22" ht="15.75" customHeight="1" x14ac:dyDescent="0.2">
      <c r="A23" s="202"/>
      <c r="B23" s="202"/>
      <c r="C23" s="217" t="s">
        <v>111</v>
      </c>
      <c r="D23" s="208"/>
      <c r="E23" s="207" t="s">
        <v>43</v>
      </c>
      <c r="F23" s="208"/>
      <c r="G23" s="56">
        <v>1</v>
      </c>
      <c r="H23" s="56">
        <v>4</v>
      </c>
      <c r="I23" s="56">
        <f t="shared" si="0"/>
        <v>4</v>
      </c>
      <c r="J23" s="56">
        <v>0</v>
      </c>
      <c r="K23" s="56">
        <f t="shared" si="1"/>
        <v>0</v>
      </c>
      <c r="L23" s="56">
        <v>4</v>
      </c>
      <c r="M23" s="56">
        <f t="shared" si="2"/>
        <v>4</v>
      </c>
      <c r="N23" s="56">
        <v>6</v>
      </c>
      <c r="O23" s="56">
        <f t="shared" si="3"/>
        <v>24</v>
      </c>
      <c r="P23" s="57"/>
      <c r="Q23">
        <f t="shared" si="4"/>
        <v>0</v>
      </c>
      <c r="R23">
        <f t="shared" si="5"/>
        <v>0</v>
      </c>
      <c r="S23">
        <f t="shared" si="6"/>
        <v>0</v>
      </c>
      <c r="T23">
        <f t="shared" si="7"/>
        <v>0</v>
      </c>
    </row>
    <row r="24" spans="1:22" ht="15.75" customHeight="1" x14ac:dyDescent="0.2">
      <c r="A24" s="202"/>
      <c r="B24" s="202"/>
      <c r="C24" s="216" t="s">
        <v>112</v>
      </c>
      <c r="D24" s="208"/>
      <c r="E24" s="207" t="s">
        <v>4</v>
      </c>
      <c r="F24" s="208"/>
      <c r="G24" s="56">
        <v>1</v>
      </c>
      <c r="H24" s="56">
        <v>2</v>
      </c>
      <c r="I24" s="56">
        <f t="shared" si="0"/>
        <v>2</v>
      </c>
      <c r="J24" s="56">
        <v>0</v>
      </c>
      <c r="K24" s="56">
        <f t="shared" si="1"/>
        <v>2</v>
      </c>
      <c r="L24" s="56">
        <v>0</v>
      </c>
      <c r="M24" s="56">
        <f t="shared" si="2"/>
        <v>2</v>
      </c>
      <c r="N24" s="56">
        <v>38</v>
      </c>
      <c r="O24" s="56">
        <f t="shared" si="3"/>
        <v>76</v>
      </c>
      <c r="P24" s="57"/>
      <c r="Q24">
        <v>20</v>
      </c>
      <c r="R24">
        <f t="shared" si="5"/>
        <v>1</v>
      </c>
      <c r="S24">
        <f t="shared" si="6"/>
        <v>40</v>
      </c>
      <c r="T24">
        <f t="shared" si="7"/>
        <v>36</v>
      </c>
    </row>
    <row r="25" spans="1:22" ht="15.75" customHeight="1" x14ac:dyDescent="0.2">
      <c r="A25" s="202"/>
      <c r="B25" s="202"/>
      <c r="C25" s="209" t="s">
        <v>113</v>
      </c>
      <c r="D25" s="210"/>
      <c r="E25" s="207" t="s">
        <v>2</v>
      </c>
      <c r="F25" s="208"/>
      <c r="G25" s="56">
        <v>4</v>
      </c>
      <c r="H25" s="56">
        <f>3+1+2+1</f>
        <v>7</v>
      </c>
      <c r="I25" s="56">
        <f t="shared" si="0"/>
        <v>28</v>
      </c>
      <c r="J25" s="56">
        <f>2</f>
        <v>2</v>
      </c>
      <c r="K25" s="56">
        <f t="shared" si="1"/>
        <v>17</v>
      </c>
      <c r="L25" s="56">
        <f>2+2+2+3</f>
        <v>9</v>
      </c>
      <c r="M25" s="56">
        <f t="shared" si="2"/>
        <v>28</v>
      </c>
      <c r="N25" s="56">
        <v>30</v>
      </c>
      <c r="O25" s="56">
        <f t="shared" si="3"/>
        <v>840</v>
      </c>
      <c r="P25" s="57"/>
      <c r="Q25">
        <v>40</v>
      </c>
      <c r="R25">
        <f t="shared" si="5"/>
        <v>1</v>
      </c>
      <c r="S25">
        <f>+V25*Q25</f>
        <v>280</v>
      </c>
      <c r="T25">
        <f t="shared" si="7"/>
        <v>560</v>
      </c>
      <c r="U25">
        <f>+O25</f>
        <v>840</v>
      </c>
      <c r="V25">
        <f>+U25/120</f>
        <v>7</v>
      </c>
    </row>
    <row r="26" spans="1:22" ht="15.75" customHeight="1" x14ac:dyDescent="0.2">
      <c r="A26" s="202"/>
      <c r="B26" s="202"/>
      <c r="C26" s="214"/>
      <c r="D26" s="215"/>
      <c r="E26" s="207" t="s">
        <v>19</v>
      </c>
      <c r="F26" s="208"/>
      <c r="G26" s="56">
        <v>1</v>
      </c>
      <c r="H26" s="56">
        <f>1+1</f>
        <v>2</v>
      </c>
      <c r="I26" s="56">
        <f t="shared" si="0"/>
        <v>2</v>
      </c>
      <c r="J26" s="56">
        <v>0</v>
      </c>
      <c r="K26" s="56">
        <f t="shared" si="1"/>
        <v>2</v>
      </c>
      <c r="L26" s="56">
        <v>0</v>
      </c>
      <c r="M26" s="56">
        <f t="shared" si="2"/>
        <v>2</v>
      </c>
      <c r="N26" s="56">
        <v>12</v>
      </c>
      <c r="O26" s="56">
        <f t="shared" si="3"/>
        <v>24</v>
      </c>
      <c r="P26" s="57"/>
      <c r="Q26">
        <f t="shared" si="4"/>
        <v>0</v>
      </c>
      <c r="R26">
        <f t="shared" si="5"/>
        <v>0</v>
      </c>
      <c r="S26">
        <f t="shared" si="6"/>
        <v>0</v>
      </c>
      <c r="T26">
        <f t="shared" si="7"/>
        <v>0</v>
      </c>
    </row>
    <row r="27" spans="1:22" ht="15.75" customHeight="1" x14ac:dyDescent="0.2">
      <c r="A27" s="202"/>
      <c r="B27" s="202"/>
      <c r="C27" s="214"/>
      <c r="D27" s="215"/>
      <c r="E27" s="207" t="s">
        <v>10</v>
      </c>
      <c r="F27" s="208"/>
      <c r="G27" s="56">
        <v>1</v>
      </c>
      <c r="H27" s="56">
        <f>1+2</f>
        <v>3</v>
      </c>
      <c r="I27" s="56">
        <f t="shared" si="0"/>
        <v>3</v>
      </c>
      <c r="J27" s="56">
        <v>0</v>
      </c>
      <c r="K27" s="56">
        <f t="shared" si="1"/>
        <v>3</v>
      </c>
      <c r="L27" s="56">
        <v>0</v>
      </c>
      <c r="M27" s="56">
        <f t="shared" si="2"/>
        <v>3</v>
      </c>
      <c r="N27" s="56">
        <v>40</v>
      </c>
      <c r="O27" s="56">
        <f t="shared" si="3"/>
        <v>120</v>
      </c>
      <c r="P27" s="57"/>
      <c r="Q27">
        <f t="shared" si="4"/>
        <v>0</v>
      </c>
      <c r="R27">
        <f t="shared" si="5"/>
        <v>0</v>
      </c>
      <c r="S27">
        <f t="shared" si="6"/>
        <v>0</v>
      </c>
      <c r="T27">
        <f t="shared" si="7"/>
        <v>0</v>
      </c>
    </row>
    <row r="28" spans="1:22" ht="15.75" customHeight="1" x14ac:dyDescent="0.2">
      <c r="A28" s="202"/>
      <c r="B28" s="202"/>
      <c r="C28" s="214"/>
      <c r="D28" s="215"/>
      <c r="E28" s="205" t="s">
        <v>235</v>
      </c>
      <c r="F28" s="206"/>
      <c r="G28" s="56">
        <f>2</f>
        <v>2</v>
      </c>
      <c r="H28" s="56">
        <f>2+1+1</f>
        <v>4</v>
      </c>
      <c r="I28" s="56">
        <f t="shared" si="0"/>
        <v>8</v>
      </c>
      <c r="J28" s="56">
        <v>0</v>
      </c>
      <c r="K28" s="56">
        <f t="shared" si="1"/>
        <v>8</v>
      </c>
      <c r="L28" s="56">
        <v>0</v>
      </c>
      <c r="M28" s="56">
        <f t="shared" si="2"/>
        <v>8</v>
      </c>
      <c r="N28" s="56">
        <v>32</v>
      </c>
      <c r="O28" s="56">
        <f t="shared" si="3"/>
        <v>256</v>
      </c>
      <c r="P28" s="57" t="s">
        <v>237</v>
      </c>
      <c r="Q28">
        <v>12</v>
      </c>
      <c r="R28">
        <f t="shared" si="5"/>
        <v>1</v>
      </c>
      <c r="S28">
        <f t="shared" si="6"/>
        <v>96</v>
      </c>
      <c r="T28">
        <f t="shared" si="7"/>
        <v>160</v>
      </c>
    </row>
    <row r="29" spans="1:22" ht="15.75" customHeight="1" x14ac:dyDescent="0.2">
      <c r="A29" s="202"/>
      <c r="B29" s="202"/>
      <c r="C29" s="216" t="s">
        <v>114</v>
      </c>
      <c r="D29" s="208"/>
      <c r="E29" s="207" t="s">
        <v>3</v>
      </c>
      <c r="F29" s="208"/>
      <c r="G29" s="56">
        <v>2</v>
      </c>
      <c r="H29" s="56">
        <v>4</v>
      </c>
      <c r="I29" s="56">
        <f t="shared" si="0"/>
        <v>8</v>
      </c>
      <c r="J29" s="56">
        <v>0</v>
      </c>
      <c r="K29" s="56">
        <f t="shared" si="1"/>
        <v>8</v>
      </c>
      <c r="L29" s="56">
        <v>0</v>
      </c>
      <c r="M29" s="56">
        <f t="shared" si="2"/>
        <v>8</v>
      </c>
      <c r="N29" s="56">
        <v>32</v>
      </c>
      <c r="O29" s="56">
        <f t="shared" si="3"/>
        <v>256</v>
      </c>
      <c r="P29" s="57"/>
      <c r="Q29">
        <v>16</v>
      </c>
      <c r="R29">
        <f t="shared" si="5"/>
        <v>1</v>
      </c>
      <c r="S29">
        <f t="shared" si="6"/>
        <v>128</v>
      </c>
      <c r="T29">
        <f t="shared" si="7"/>
        <v>128</v>
      </c>
    </row>
    <row r="30" spans="1:22" ht="15.75" customHeight="1" x14ac:dyDescent="0.2">
      <c r="A30" s="202"/>
      <c r="B30" s="202"/>
      <c r="C30" s="217" t="s">
        <v>115</v>
      </c>
      <c r="D30" s="208"/>
      <c r="E30" s="207" t="s">
        <v>3</v>
      </c>
      <c r="F30" s="208"/>
      <c r="G30" s="56">
        <v>2</v>
      </c>
      <c r="H30" s="56">
        <f>8</f>
        <v>8</v>
      </c>
      <c r="I30" s="56">
        <f t="shared" si="0"/>
        <v>16</v>
      </c>
      <c r="J30" s="56">
        <v>0</v>
      </c>
      <c r="K30" s="56">
        <f t="shared" si="1"/>
        <v>16</v>
      </c>
      <c r="L30" s="56">
        <v>0</v>
      </c>
      <c r="M30" s="56">
        <f t="shared" si="2"/>
        <v>16</v>
      </c>
      <c r="N30" s="56">
        <v>32</v>
      </c>
      <c r="O30" s="56">
        <f t="shared" si="3"/>
        <v>512</v>
      </c>
      <c r="P30" s="57"/>
      <c r="Q30">
        <v>16</v>
      </c>
      <c r="R30">
        <f t="shared" si="5"/>
        <v>1</v>
      </c>
      <c r="S30">
        <f t="shared" si="6"/>
        <v>256</v>
      </c>
      <c r="T30">
        <f t="shared" si="7"/>
        <v>256</v>
      </c>
    </row>
    <row r="31" spans="1:22" ht="15.75" customHeight="1" x14ac:dyDescent="0.2">
      <c r="A31" s="202"/>
      <c r="B31" s="202"/>
      <c r="C31" s="209" t="s">
        <v>116</v>
      </c>
      <c r="D31" s="210"/>
      <c r="E31" s="207" t="s">
        <v>3</v>
      </c>
      <c r="F31" s="208"/>
      <c r="G31" s="56">
        <v>2</v>
      </c>
      <c r="H31" s="56">
        <f>1+2+5+1+1+5+2+1+16+6+3+13+6+17+24+16+22+8+3+24+8+7</f>
        <v>191</v>
      </c>
      <c r="I31" s="56">
        <f t="shared" si="0"/>
        <v>382</v>
      </c>
      <c r="J31" s="56">
        <f>2</f>
        <v>2</v>
      </c>
      <c r="K31" s="56">
        <f t="shared" si="1"/>
        <v>375</v>
      </c>
      <c r="L31" s="56">
        <f>2+1+1+1</f>
        <v>5</v>
      </c>
      <c r="M31" s="56">
        <f t="shared" si="2"/>
        <v>382</v>
      </c>
      <c r="N31" s="56">
        <v>32</v>
      </c>
      <c r="O31" s="56">
        <f t="shared" si="3"/>
        <v>12224</v>
      </c>
      <c r="P31" s="57"/>
      <c r="Q31">
        <v>16</v>
      </c>
      <c r="R31">
        <f t="shared" si="5"/>
        <v>1</v>
      </c>
      <c r="S31">
        <f t="shared" si="6"/>
        <v>6112</v>
      </c>
      <c r="T31">
        <f t="shared" si="7"/>
        <v>6112</v>
      </c>
    </row>
    <row r="32" spans="1:22" ht="15.75" customHeight="1" x14ac:dyDescent="0.2">
      <c r="A32" s="202"/>
      <c r="B32" s="202"/>
      <c r="C32" s="214"/>
      <c r="D32" s="215"/>
      <c r="E32" s="207" t="s">
        <v>10</v>
      </c>
      <c r="F32" s="208"/>
      <c r="G32" s="56">
        <v>1</v>
      </c>
      <c r="H32" s="56">
        <f>2+2</f>
        <v>4</v>
      </c>
      <c r="I32" s="56">
        <f t="shared" si="0"/>
        <v>4</v>
      </c>
      <c r="J32" s="56">
        <v>0</v>
      </c>
      <c r="K32" s="56">
        <f t="shared" si="1"/>
        <v>3</v>
      </c>
      <c r="L32" s="56">
        <f>1</f>
        <v>1</v>
      </c>
      <c r="M32" s="56">
        <f t="shared" si="2"/>
        <v>4</v>
      </c>
      <c r="N32" s="56">
        <v>40</v>
      </c>
      <c r="O32" s="56">
        <f t="shared" si="3"/>
        <v>160</v>
      </c>
      <c r="P32" s="57" t="s">
        <v>117</v>
      </c>
      <c r="Q32">
        <f t="shared" si="4"/>
        <v>0</v>
      </c>
      <c r="R32">
        <f t="shared" si="5"/>
        <v>0</v>
      </c>
      <c r="S32">
        <f t="shared" si="6"/>
        <v>0</v>
      </c>
      <c r="T32">
        <f t="shared" si="7"/>
        <v>0</v>
      </c>
    </row>
    <row r="33" spans="1:22" ht="15.75" customHeight="1" x14ac:dyDescent="0.2">
      <c r="A33" s="202"/>
      <c r="B33" s="202"/>
      <c r="C33" s="214"/>
      <c r="D33" s="215"/>
      <c r="E33" s="207" t="s">
        <v>12</v>
      </c>
      <c r="F33" s="208"/>
      <c r="G33" s="56">
        <v>1</v>
      </c>
      <c r="H33" s="56">
        <f>1</f>
        <v>1</v>
      </c>
      <c r="I33" s="56">
        <f t="shared" si="0"/>
        <v>1</v>
      </c>
      <c r="J33" s="56">
        <v>0</v>
      </c>
      <c r="K33" s="56">
        <f t="shared" si="1"/>
        <v>1</v>
      </c>
      <c r="L33" s="56">
        <v>0</v>
      </c>
      <c r="M33" s="56">
        <f t="shared" si="2"/>
        <v>1</v>
      </c>
      <c r="N33" s="56">
        <v>18</v>
      </c>
      <c r="O33" s="56">
        <f t="shared" si="3"/>
        <v>18</v>
      </c>
      <c r="P33" s="57"/>
      <c r="Q33">
        <f t="shared" si="4"/>
        <v>0</v>
      </c>
      <c r="R33">
        <f t="shared" si="5"/>
        <v>0</v>
      </c>
      <c r="S33">
        <f t="shared" si="6"/>
        <v>0</v>
      </c>
      <c r="T33">
        <f t="shared" si="7"/>
        <v>0</v>
      </c>
    </row>
    <row r="34" spans="1:22" ht="26.25" customHeight="1" x14ac:dyDescent="0.2">
      <c r="A34" s="202"/>
      <c r="B34" s="202"/>
      <c r="C34" s="211"/>
      <c r="D34" s="212"/>
      <c r="E34" s="207" t="s">
        <v>4</v>
      </c>
      <c r="F34" s="208"/>
      <c r="G34" s="56">
        <v>1</v>
      </c>
      <c r="H34" s="56">
        <f>6+1+1</f>
        <v>8</v>
      </c>
      <c r="I34" s="56">
        <f t="shared" si="0"/>
        <v>8</v>
      </c>
      <c r="J34" s="56">
        <v>0</v>
      </c>
      <c r="K34" s="56">
        <f t="shared" si="1"/>
        <v>7</v>
      </c>
      <c r="L34" s="56">
        <v>1</v>
      </c>
      <c r="M34" s="56">
        <f t="shared" si="2"/>
        <v>8</v>
      </c>
      <c r="N34" s="56">
        <v>38</v>
      </c>
      <c r="O34" s="56">
        <f t="shared" si="3"/>
        <v>304</v>
      </c>
      <c r="P34" s="57" t="s">
        <v>118</v>
      </c>
      <c r="Q34">
        <v>20</v>
      </c>
      <c r="R34">
        <f t="shared" si="5"/>
        <v>1</v>
      </c>
      <c r="S34">
        <f t="shared" si="6"/>
        <v>160</v>
      </c>
      <c r="T34">
        <f t="shared" si="7"/>
        <v>144</v>
      </c>
    </row>
    <row r="35" spans="1:22" ht="15.75" customHeight="1" x14ac:dyDescent="0.2">
      <c r="A35" s="202"/>
      <c r="B35" s="202"/>
      <c r="C35" s="216" t="s">
        <v>119</v>
      </c>
      <c r="D35" s="208"/>
      <c r="E35" s="207" t="s">
        <v>3</v>
      </c>
      <c r="F35" s="208"/>
      <c r="G35" s="56">
        <v>2</v>
      </c>
      <c r="H35" s="56">
        <v>6</v>
      </c>
      <c r="I35" s="56">
        <f t="shared" si="0"/>
        <v>12</v>
      </c>
      <c r="J35" s="56">
        <v>0</v>
      </c>
      <c r="K35" s="56">
        <f t="shared" si="1"/>
        <v>9</v>
      </c>
      <c r="L35" s="56">
        <v>3</v>
      </c>
      <c r="M35" s="56">
        <f t="shared" si="2"/>
        <v>12</v>
      </c>
      <c r="N35" s="56">
        <v>32</v>
      </c>
      <c r="O35" s="56">
        <f t="shared" si="3"/>
        <v>384</v>
      </c>
      <c r="P35" s="57"/>
      <c r="Q35">
        <v>16</v>
      </c>
      <c r="R35">
        <f t="shared" si="5"/>
        <v>1</v>
      </c>
      <c r="S35">
        <f t="shared" si="6"/>
        <v>192</v>
      </c>
      <c r="T35">
        <f t="shared" si="7"/>
        <v>192</v>
      </c>
    </row>
    <row r="36" spans="1:22" ht="15.75" customHeight="1" x14ac:dyDescent="0.2">
      <c r="A36" s="202"/>
      <c r="B36" s="202"/>
      <c r="C36" s="213" t="s">
        <v>120</v>
      </c>
      <c r="D36" s="210"/>
      <c r="E36" s="205" t="s">
        <v>235</v>
      </c>
      <c r="F36" s="206"/>
      <c r="G36" s="56">
        <v>2</v>
      </c>
      <c r="H36" s="56">
        <v>5</v>
      </c>
      <c r="I36" s="56">
        <f t="shared" si="0"/>
        <v>10</v>
      </c>
      <c r="J36" s="56">
        <v>0</v>
      </c>
      <c r="K36" s="56">
        <f t="shared" si="1"/>
        <v>10</v>
      </c>
      <c r="L36" s="56">
        <v>0</v>
      </c>
      <c r="M36" s="56">
        <f t="shared" si="2"/>
        <v>10</v>
      </c>
      <c r="N36" s="56">
        <v>32</v>
      </c>
      <c r="O36" s="56">
        <f t="shared" si="3"/>
        <v>320</v>
      </c>
      <c r="P36" s="57" t="s">
        <v>96</v>
      </c>
      <c r="Q36">
        <v>12</v>
      </c>
      <c r="R36">
        <f t="shared" si="5"/>
        <v>1</v>
      </c>
      <c r="S36">
        <f t="shared" si="6"/>
        <v>120</v>
      </c>
      <c r="T36">
        <f t="shared" si="7"/>
        <v>200</v>
      </c>
    </row>
    <row r="37" spans="1:22" ht="15.75" customHeight="1" x14ac:dyDescent="0.2">
      <c r="A37" s="202"/>
      <c r="B37" s="202"/>
      <c r="C37" s="211"/>
      <c r="D37" s="212"/>
      <c r="E37" s="207" t="s">
        <v>4</v>
      </c>
      <c r="F37" s="208"/>
      <c r="G37" s="56">
        <v>1</v>
      </c>
      <c r="H37" s="56">
        <v>1</v>
      </c>
      <c r="I37" s="56">
        <f t="shared" si="0"/>
        <v>1</v>
      </c>
      <c r="J37" s="56">
        <v>0</v>
      </c>
      <c r="K37" s="56">
        <f t="shared" si="1"/>
        <v>0</v>
      </c>
      <c r="L37" s="56">
        <v>1</v>
      </c>
      <c r="M37" s="56">
        <f t="shared" si="2"/>
        <v>1</v>
      </c>
      <c r="N37" s="56">
        <v>38</v>
      </c>
      <c r="O37" s="56">
        <f t="shared" si="3"/>
        <v>38</v>
      </c>
      <c r="P37" s="57"/>
      <c r="Q37">
        <v>20</v>
      </c>
      <c r="R37">
        <f t="shared" si="5"/>
        <v>1</v>
      </c>
      <c r="S37">
        <f t="shared" si="6"/>
        <v>20</v>
      </c>
      <c r="T37">
        <f t="shared" si="7"/>
        <v>18</v>
      </c>
    </row>
    <row r="38" spans="1:22" ht="15.75" customHeight="1" x14ac:dyDescent="0.2">
      <c r="A38" s="202"/>
      <c r="B38" s="202"/>
      <c r="C38" s="209" t="s">
        <v>121</v>
      </c>
      <c r="D38" s="210"/>
      <c r="E38" s="207" t="s">
        <v>4</v>
      </c>
      <c r="F38" s="208"/>
      <c r="G38" s="56">
        <v>1</v>
      </c>
      <c r="H38" s="56">
        <v>2</v>
      </c>
      <c r="I38" s="56">
        <f t="shared" si="0"/>
        <v>2</v>
      </c>
      <c r="J38" s="56">
        <v>0</v>
      </c>
      <c r="K38" s="56">
        <f t="shared" si="1"/>
        <v>2</v>
      </c>
      <c r="L38" s="56">
        <v>0</v>
      </c>
      <c r="M38" s="56">
        <f t="shared" si="2"/>
        <v>2</v>
      </c>
      <c r="N38" s="56">
        <v>38</v>
      </c>
      <c r="O38" s="56">
        <f t="shared" si="3"/>
        <v>76</v>
      </c>
      <c r="P38" s="57"/>
      <c r="Q38">
        <v>20</v>
      </c>
      <c r="R38">
        <f t="shared" si="5"/>
        <v>1</v>
      </c>
      <c r="S38">
        <f t="shared" si="6"/>
        <v>40</v>
      </c>
      <c r="T38">
        <f t="shared" si="7"/>
        <v>36</v>
      </c>
    </row>
    <row r="39" spans="1:22" ht="15.75" customHeight="1" x14ac:dyDescent="0.2">
      <c r="A39" s="202"/>
      <c r="B39" s="202"/>
      <c r="C39" s="211"/>
      <c r="D39" s="212"/>
      <c r="E39" s="207" t="s">
        <v>19</v>
      </c>
      <c r="F39" s="208"/>
      <c r="G39" s="56">
        <v>1</v>
      </c>
      <c r="H39" s="56">
        <v>9</v>
      </c>
      <c r="I39" s="56">
        <f t="shared" si="0"/>
        <v>9</v>
      </c>
      <c r="J39" s="56">
        <v>0</v>
      </c>
      <c r="K39" s="56">
        <f t="shared" si="1"/>
        <v>9</v>
      </c>
      <c r="L39" s="56">
        <v>0</v>
      </c>
      <c r="M39" s="56">
        <f t="shared" si="2"/>
        <v>9</v>
      </c>
      <c r="N39" s="56">
        <v>12</v>
      </c>
      <c r="O39" s="56">
        <f t="shared" si="3"/>
        <v>108</v>
      </c>
      <c r="P39" s="57"/>
      <c r="Q39">
        <f t="shared" si="4"/>
        <v>0</v>
      </c>
      <c r="R39">
        <f t="shared" si="5"/>
        <v>0</v>
      </c>
      <c r="S39">
        <f t="shared" si="6"/>
        <v>0</v>
      </c>
      <c r="T39">
        <f t="shared" si="7"/>
        <v>0</v>
      </c>
    </row>
    <row r="40" spans="1:22" ht="15.75" customHeight="1" x14ac:dyDescent="0.2">
      <c r="A40" s="202"/>
      <c r="B40" s="202"/>
      <c r="C40" s="216" t="s">
        <v>122</v>
      </c>
      <c r="D40" s="208"/>
      <c r="E40" s="207" t="s">
        <v>3</v>
      </c>
      <c r="F40" s="208"/>
      <c r="G40" s="56">
        <v>2</v>
      </c>
      <c r="H40" s="56">
        <v>3</v>
      </c>
      <c r="I40" s="56">
        <f t="shared" si="0"/>
        <v>6</v>
      </c>
      <c r="J40" s="56">
        <v>3</v>
      </c>
      <c r="K40" s="56">
        <f t="shared" si="1"/>
        <v>0</v>
      </c>
      <c r="L40" s="56">
        <v>3</v>
      </c>
      <c r="M40" s="56">
        <f t="shared" si="2"/>
        <v>6</v>
      </c>
      <c r="N40" s="56">
        <v>32</v>
      </c>
      <c r="O40" s="56">
        <f t="shared" si="3"/>
        <v>192</v>
      </c>
      <c r="P40" s="57"/>
      <c r="Q40">
        <v>16</v>
      </c>
      <c r="R40">
        <f t="shared" si="5"/>
        <v>1</v>
      </c>
      <c r="S40">
        <f t="shared" si="6"/>
        <v>96</v>
      </c>
      <c r="T40">
        <f t="shared" si="7"/>
        <v>96</v>
      </c>
    </row>
    <row r="41" spans="1:22" ht="15.75" customHeight="1" x14ac:dyDescent="0.2">
      <c r="A41" s="202"/>
      <c r="B41" s="202"/>
      <c r="C41" s="216" t="s">
        <v>123</v>
      </c>
      <c r="D41" s="208"/>
      <c r="E41" s="207" t="s">
        <v>2</v>
      </c>
      <c r="F41" s="208"/>
      <c r="G41" s="56">
        <v>4</v>
      </c>
      <c r="H41" s="56">
        <v>4</v>
      </c>
      <c r="I41" s="56">
        <f t="shared" si="0"/>
        <v>16</v>
      </c>
      <c r="J41" s="56">
        <v>0</v>
      </c>
      <c r="K41" s="56">
        <f t="shared" si="1"/>
        <v>11</v>
      </c>
      <c r="L41" s="56">
        <v>5</v>
      </c>
      <c r="M41" s="56">
        <f t="shared" si="2"/>
        <v>16</v>
      </c>
      <c r="N41" s="56">
        <v>30</v>
      </c>
      <c r="O41" s="56">
        <f t="shared" si="3"/>
        <v>480</v>
      </c>
      <c r="P41" s="57"/>
      <c r="Q41">
        <v>40</v>
      </c>
      <c r="R41">
        <f t="shared" si="5"/>
        <v>1</v>
      </c>
      <c r="S41">
        <f>+V41*Q41</f>
        <v>160</v>
      </c>
      <c r="T41">
        <f t="shared" si="7"/>
        <v>320</v>
      </c>
      <c r="U41">
        <f>+O41</f>
        <v>480</v>
      </c>
      <c r="V41">
        <f>+U41/120</f>
        <v>4</v>
      </c>
    </row>
    <row r="42" spans="1:22" ht="15.75" customHeight="1" x14ac:dyDescent="0.2">
      <c r="A42" s="202"/>
      <c r="B42" s="202"/>
      <c r="C42" s="217" t="s">
        <v>124</v>
      </c>
      <c r="D42" s="208"/>
      <c r="E42" s="207" t="s">
        <v>2</v>
      </c>
      <c r="F42" s="208"/>
      <c r="G42" s="56">
        <v>4</v>
      </c>
      <c r="H42" s="56">
        <v>6</v>
      </c>
      <c r="I42" s="56">
        <f t="shared" si="0"/>
        <v>24</v>
      </c>
      <c r="J42" s="56">
        <v>0</v>
      </c>
      <c r="K42" s="56">
        <f t="shared" si="1"/>
        <v>10</v>
      </c>
      <c r="L42" s="56">
        <v>14</v>
      </c>
      <c r="M42" s="56">
        <f t="shared" si="2"/>
        <v>24</v>
      </c>
      <c r="N42" s="56">
        <v>30</v>
      </c>
      <c r="O42" s="56">
        <f t="shared" si="3"/>
        <v>720</v>
      </c>
      <c r="P42" s="57"/>
      <c r="Q42">
        <v>40</v>
      </c>
      <c r="R42">
        <f t="shared" si="5"/>
        <v>1</v>
      </c>
      <c r="S42">
        <f>+V42*Q42</f>
        <v>240</v>
      </c>
      <c r="T42">
        <f t="shared" si="7"/>
        <v>480</v>
      </c>
      <c r="U42">
        <f>+O42</f>
        <v>720</v>
      </c>
      <c r="V42">
        <f>+U42/120</f>
        <v>6</v>
      </c>
    </row>
    <row r="43" spans="1:22" ht="15.75" customHeight="1" x14ac:dyDescent="0.2">
      <c r="A43" s="202"/>
      <c r="B43" s="202"/>
      <c r="C43" s="209" t="s">
        <v>125</v>
      </c>
      <c r="D43" s="210"/>
      <c r="E43" s="207" t="s">
        <v>19</v>
      </c>
      <c r="F43" s="208"/>
      <c r="G43" s="56">
        <v>1</v>
      </c>
      <c r="H43" s="56">
        <v>2</v>
      </c>
      <c r="I43" s="56">
        <f t="shared" si="0"/>
        <v>2</v>
      </c>
      <c r="J43" s="56">
        <v>0</v>
      </c>
      <c r="K43" s="56">
        <f t="shared" si="1"/>
        <v>2</v>
      </c>
      <c r="L43" s="56">
        <v>0</v>
      </c>
      <c r="M43" s="56">
        <f t="shared" si="2"/>
        <v>2</v>
      </c>
      <c r="N43" s="56">
        <v>12</v>
      </c>
      <c r="O43" s="56">
        <f t="shared" si="3"/>
        <v>24</v>
      </c>
      <c r="P43" s="57"/>
      <c r="Q43">
        <f t="shared" si="4"/>
        <v>0</v>
      </c>
      <c r="R43">
        <f t="shared" si="5"/>
        <v>0</v>
      </c>
      <c r="S43">
        <f t="shared" si="6"/>
        <v>0</v>
      </c>
      <c r="T43">
        <f t="shared" si="7"/>
        <v>0</v>
      </c>
    </row>
    <row r="44" spans="1:22" ht="15.75" customHeight="1" x14ac:dyDescent="0.2">
      <c r="A44" s="202"/>
      <c r="B44" s="202"/>
      <c r="C44" s="211"/>
      <c r="D44" s="212"/>
      <c r="E44" s="207" t="s">
        <v>2</v>
      </c>
      <c r="F44" s="208"/>
      <c r="G44" s="56">
        <v>4</v>
      </c>
      <c r="H44" s="56">
        <v>4</v>
      </c>
      <c r="I44" s="56">
        <f t="shared" si="0"/>
        <v>16</v>
      </c>
      <c r="J44" s="56">
        <v>0</v>
      </c>
      <c r="K44" s="56">
        <f t="shared" si="1"/>
        <v>15</v>
      </c>
      <c r="L44" s="56">
        <v>1</v>
      </c>
      <c r="M44" s="56">
        <f t="shared" si="2"/>
        <v>16</v>
      </c>
      <c r="N44" s="56">
        <v>30</v>
      </c>
      <c r="O44" s="56">
        <f t="shared" si="3"/>
        <v>480</v>
      </c>
      <c r="P44" s="57"/>
      <c r="Q44">
        <v>40</v>
      </c>
      <c r="R44">
        <f t="shared" si="5"/>
        <v>1</v>
      </c>
      <c r="S44">
        <f>+V44*Q44</f>
        <v>160</v>
      </c>
      <c r="T44">
        <f t="shared" si="7"/>
        <v>320</v>
      </c>
      <c r="U44">
        <f>+O44</f>
        <v>480</v>
      </c>
      <c r="V44">
        <f>+U44/120</f>
        <v>4</v>
      </c>
    </row>
    <row r="45" spans="1:22" ht="15.75" customHeight="1" x14ac:dyDescent="0.2">
      <c r="A45" s="202"/>
      <c r="B45" s="202"/>
      <c r="C45" s="213" t="s">
        <v>126</v>
      </c>
      <c r="D45" s="210"/>
      <c r="E45" s="207" t="s">
        <v>10</v>
      </c>
      <c r="F45" s="208"/>
      <c r="G45" s="56">
        <v>1</v>
      </c>
      <c r="H45" s="56">
        <f>1+1+1+1+3+1+1+1+1+1+1+5</f>
        <v>18</v>
      </c>
      <c r="I45" s="56">
        <f t="shared" si="0"/>
        <v>18</v>
      </c>
      <c r="J45" s="56">
        <v>0</v>
      </c>
      <c r="K45" s="56">
        <f t="shared" si="1"/>
        <v>18</v>
      </c>
      <c r="L45" s="56">
        <v>0</v>
      </c>
      <c r="M45" s="56">
        <f t="shared" si="2"/>
        <v>18</v>
      </c>
      <c r="N45" s="56">
        <v>40</v>
      </c>
      <c r="O45" s="56">
        <f t="shared" si="3"/>
        <v>720</v>
      </c>
      <c r="P45" s="57"/>
      <c r="Q45">
        <f t="shared" si="4"/>
        <v>0</v>
      </c>
      <c r="R45">
        <f t="shared" si="5"/>
        <v>0</v>
      </c>
      <c r="S45">
        <f t="shared" si="6"/>
        <v>0</v>
      </c>
      <c r="T45">
        <f t="shared" si="7"/>
        <v>0</v>
      </c>
    </row>
    <row r="46" spans="1:22" ht="15.75" customHeight="1" x14ac:dyDescent="0.2">
      <c r="A46" s="202"/>
      <c r="B46" s="202"/>
      <c r="C46" s="214"/>
      <c r="D46" s="215"/>
      <c r="E46" s="207" t="s">
        <v>2</v>
      </c>
      <c r="F46" s="208"/>
      <c r="G46" s="56">
        <v>4</v>
      </c>
      <c r="H46" s="56">
        <f>3+10+4+2+2+1+1+2+1+1+1+2+1+1+2+2+3+2+3+2+1+4+2+1+1+1+1+1+1+1</f>
        <v>60</v>
      </c>
      <c r="I46" s="56">
        <f t="shared" si="0"/>
        <v>240</v>
      </c>
      <c r="J46" s="56">
        <v>0</v>
      </c>
      <c r="K46" s="56">
        <f t="shared" si="1"/>
        <v>198</v>
      </c>
      <c r="L46" s="56">
        <f>2+10+2+3+4+1+1+2+2+1+2+2+2+2+2+1+2+1</f>
        <v>42</v>
      </c>
      <c r="M46" s="56">
        <f t="shared" si="2"/>
        <v>240</v>
      </c>
      <c r="N46" s="56">
        <v>30</v>
      </c>
      <c r="O46" s="56">
        <f t="shared" si="3"/>
        <v>7200</v>
      </c>
      <c r="P46" s="57"/>
      <c r="Q46">
        <v>40</v>
      </c>
      <c r="R46">
        <f t="shared" si="5"/>
        <v>1</v>
      </c>
      <c r="S46">
        <f>+V46*Q46</f>
        <v>2400</v>
      </c>
      <c r="T46">
        <f t="shared" si="7"/>
        <v>4800</v>
      </c>
      <c r="U46">
        <f>+O46</f>
        <v>7200</v>
      </c>
      <c r="V46">
        <f>+U46/120</f>
        <v>60</v>
      </c>
    </row>
    <row r="47" spans="1:22" ht="15.75" customHeight="1" x14ac:dyDescent="0.2">
      <c r="A47" s="202"/>
      <c r="B47" s="202"/>
      <c r="C47" s="214"/>
      <c r="D47" s="215"/>
      <c r="E47" s="207" t="s">
        <v>3</v>
      </c>
      <c r="F47" s="208"/>
      <c r="G47" s="56">
        <v>2</v>
      </c>
      <c r="H47" s="56">
        <v>1</v>
      </c>
      <c r="I47" s="56">
        <f t="shared" si="0"/>
        <v>2</v>
      </c>
      <c r="J47" s="56">
        <v>0</v>
      </c>
      <c r="K47" s="56">
        <f t="shared" si="1"/>
        <v>2</v>
      </c>
      <c r="L47" s="56">
        <v>0</v>
      </c>
      <c r="M47" s="56">
        <f t="shared" si="2"/>
        <v>2</v>
      </c>
      <c r="N47" s="56">
        <v>32</v>
      </c>
      <c r="O47" s="56">
        <f t="shared" si="3"/>
        <v>64</v>
      </c>
      <c r="P47" s="57"/>
      <c r="Q47">
        <v>16</v>
      </c>
      <c r="R47">
        <f t="shared" si="5"/>
        <v>1</v>
      </c>
      <c r="S47">
        <f t="shared" si="6"/>
        <v>32</v>
      </c>
      <c r="T47">
        <f t="shared" si="7"/>
        <v>32</v>
      </c>
    </row>
    <row r="48" spans="1:22" ht="15.75" customHeight="1" x14ac:dyDescent="0.2">
      <c r="A48" s="202"/>
      <c r="B48" s="202"/>
      <c r="C48" s="214"/>
      <c r="D48" s="215"/>
      <c r="E48" s="207" t="s">
        <v>4</v>
      </c>
      <c r="F48" s="208"/>
      <c r="G48" s="56">
        <v>1</v>
      </c>
      <c r="H48" s="56">
        <v>1</v>
      </c>
      <c r="I48" s="56">
        <f t="shared" si="0"/>
        <v>1</v>
      </c>
      <c r="J48" s="56">
        <v>0</v>
      </c>
      <c r="K48" s="56">
        <f t="shared" si="1"/>
        <v>1</v>
      </c>
      <c r="L48" s="56">
        <v>0</v>
      </c>
      <c r="M48" s="56">
        <f t="shared" si="2"/>
        <v>1</v>
      </c>
      <c r="N48" s="56">
        <v>38</v>
      </c>
      <c r="O48" s="56">
        <f t="shared" si="3"/>
        <v>38</v>
      </c>
      <c r="P48" s="57"/>
      <c r="Q48">
        <v>20</v>
      </c>
      <c r="R48">
        <f t="shared" si="5"/>
        <v>1</v>
      </c>
      <c r="S48">
        <f t="shared" si="6"/>
        <v>20</v>
      </c>
      <c r="T48">
        <f t="shared" si="7"/>
        <v>18</v>
      </c>
    </row>
    <row r="49" spans="1:22" ht="15.75" customHeight="1" x14ac:dyDescent="0.2">
      <c r="A49" s="202"/>
      <c r="B49" s="202"/>
      <c r="C49" s="211"/>
      <c r="D49" s="212"/>
      <c r="E49" s="207" t="s">
        <v>6</v>
      </c>
      <c r="F49" s="208"/>
      <c r="G49" s="56">
        <v>1</v>
      </c>
      <c r="H49" s="56">
        <v>1</v>
      </c>
      <c r="I49" s="56">
        <f t="shared" si="0"/>
        <v>1</v>
      </c>
      <c r="J49" s="56">
        <v>0</v>
      </c>
      <c r="K49" s="56">
        <f t="shared" si="1"/>
        <v>0</v>
      </c>
      <c r="L49" s="56">
        <v>1</v>
      </c>
      <c r="M49" s="56">
        <f t="shared" si="2"/>
        <v>1</v>
      </c>
      <c r="N49" s="56">
        <v>26</v>
      </c>
      <c r="O49" s="56">
        <f t="shared" si="3"/>
        <v>26</v>
      </c>
      <c r="P49" s="57"/>
      <c r="Q49">
        <v>12</v>
      </c>
      <c r="R49">
        <f t="shared" si="5"/>
        <v>1</v>
      </c>
      <c r="S49">
        <f t="shared" si="6"/>
        <v>12</v>
      </c>
      <c r="T49">
        <f t="shared" si="7"/>
        <v>14</v>
      </c>
    </row>
    <row r="50" spans="1:22" ht="15.75" customHeight="1" x14ac:dyDescent="0.2">
      <c r="A50" s="202"/>
      <c r="B50" s="202"/>
      <c r="C50" s="216" t="s">
        <v>127</v>
      </c>
      <c r="D50" s="208"/>
      <c r="E50" s="207" t="s">
        <v>2</v>
      </c>
      <c r="F50" s="208"/>
      <c r="G50" s="56">
        <v>4</v>
      </c>
      <c r="H50" s="56">
        <f>11+4</f>
        <v>15</v>
      </c>
      <c r="I50" s="56">
        <f t="shared" si="0"/>
        <v>60</v>
      </c>
      <c r="J50" s="56">
        <v>0</v>
      </c>
      <c r="K50" s="56">
        <f t="shared" si="1"/>
        <v>48</v>
      </c>
      <c r="L50" s="56">
        <f>8+4</f>
        <v>12</v>
      </c>
      <c r="M50" s="56">
        <f t="shared" si="2"/>
        <v>60</v>
      </c>
      <c r="N50" s="56">
        <v>30</v>
      </c>
      <c r="O50" s="56">
        <f t="shared" si="3"/>
        <v>1800</v>
      </c>
      <c r="P50" s="57"/>
      <c r="Q50">
        <v>40</v>
      </c>
      <c r="R50">
        <f t="shared" si="5"/>
        <v>1</v>
      </c>
      <c r="S50">
        <f>+V50*Q50</f>
        <v>600</v>
      </c>
      <c r="T50">
        <f t="shared" si="7"/>
        <v>1200</v>
      </c>
      <c r="U50">
        <f>+O50</f>
        <v>1800</v>
      </c>
      <c r="V50">
        <f>+U50/120</f>
        <v>15</v>
      </c>
    </row>
    <row r="51" spans="1:22" ht="24" customHeight="1" x14ac:dyDescent="0.2">
      <c r="A51" s="202"/>
      <c r="B51" s="202"/>
      <c r="C51" s="217" t="s">
        <v>128</v>
      </c>
      <c r="D51" s="208"/>
      <c r="E51" s="207" t="s">
        <v>10</v>
      </c>
      <c r="F51" s="208"/>
      <c r="G51" s="56">
        <v>1</v>
      </c>
      <c r="H51" s="56">
        <v>4</v>
      </c>
      <c r="I51" s="56">
        <f t="shared" si="0"/>
        <v>4</v>
      </c>
      <c r="J51" s="56">
        <v>0</v>
      </c>
      <c r="K51" s="56">
        <f t="shared" si="1"/>
        <v>4</v>
      </c>
      <c r="L51" s="56">
        <v>0</v>
      </c>
      <c r="M51" s="56">
        <f t="shared" si="2"/>
        <v>4</v>
      </c>
      <c r="N51" s="56">
        <v>40</v>
      </c>
      <c r="O51" s="56">
        <f t="shared" si="3"/>
        <v>160</v>
      </c>
      <c r="P51" s="57"/>
      <c r="Q51">
        <f t="shared" si="4"/>
        <v>0</v>
      </c>
      <c r="R51">
        <f t="shared" si="5"/>
        <v>0</v>
      </c>
      <c r="S51">
        <f t="shared" si="6"/>
        <v>0</v>
      </c>
      <c r="T51">
        <f t="shared" si="7"/>
        <v>0</v>
      </c>
    </row>
    <row r="52" spans="1:22" ht="15.75" customHeight="1" x14ac:dyDescent="0.2">
      <c r="A52" s="203"/>
      <c r="B52" s="203"/>
      <c r="C52" s="216" t="s">
        <v>129</v>
      </c>
      <c r="D52" s="208"/>
      <c r="E52" s="207" t="s">
        <v>10</v>
      </c>
      <c r="F52" s="208"/>
      <c r="G52" s="56">
        <v>1</v>
      </c>
      <c r="H52" s="56">
        <v>6</v>
      </c>
      <c r="I52" s="56">
        <f t="shared" si="0"/>
        <v>6</v>
      </c>
      <c r="J52" s="56">
        <v>0</v>
      </c>
      <c r="K52" s="56">
        <f t="shared" si="1"/>
        <v>6</v>
      </c>
      <c r="L52" s="56">
        <v>0</v>
      </c>
      <c r="M52" s="56">
        <f t="shared" si="2"/>
        <v>6</v>
      </c>
      <c r="N52" s="56">
        <v>40</v>
      </c>
      <c r="O52" s="56">
        <f t="shared" si="3"/>
        <v>240</v>
      </c>
      <c r="P52" s="57"/>
      <c r="Q52">
        <f t="shared" si="4"/>
        <v>0</v>
      </c>
      <c r="R52">
        <f t="shared" si="5"/>
        <v>0</v>
      </c>
      <c r="S52">
        <f t="shared" si="6"/>
        <v>0</v>
      </c>
      <c r="T52">
        <f t="shared" si="7"/>
        <v>0</v>
      </c>
    </row>
    <row r="53" spans="1:22" ht="15.75" customHeight="1" thickBot="1" x14ac:dyDescent="0.3">
      <c r="A53" s="50"/>
      <c r="B53" s="50"/>
      <c r="C53" s="50"/>
      <c r="D53" s="50"/>
      <c r="E53" s="50"/>
      <c r="F53" s="50"/>
      <c r="G53" s="50"/>
      <c r="H53" s="50"/>
      <c r="I53" s="50"/>
      <c r="J53" s="50"/>
      <c r="K53" s="50"/>
      <c r="L53" s="50"/>
      <c r="M53" s="50"/>
      <c r="N53" s="50"/>
      <c r="O53" s="50"/>
      <c r="P53" s="50"/>
    </row>
    <row r="54" spans="1:22" ht="32.25" customHeight="1" thickBot="1" x14ac:dyDescent="0.3">
      <c r="A54" s="50"/>
      <c r="B54" s="50"/>
      <c r="C54" s="50"/>
      <c r="D54" s="50"/>
      <c r="E54" s="50"/>
      <c r="F54" s="50"/>
      <c r="G54" s="50"/>
      <c r="H54" s="50"/>
      <c r="I54" s="50"/>
      <c r="J54" s="50"/>
      <c r="K54" s="50"/>
      <c r="L54" s="50"/>
      <c r="M54" s="50"/>
      <c r="N54" s="92" t="s">
        <v>247</v>
      </c>
      <c r="O54" s="91">
        <f>SUM(O12:O52)</f>
        <v>34514</v>
      </c>
      <c r="P54" s="50"/>
    </row>
    <row r="55" spans="1:22" ht="15.75" customHeight="1" x14ac:dyDescent="0.25">
      <c r="A55" s="50"/>
      <c r="B55" s="50"/>
      <c r="C55" s="50"/>
      <c r="D55" s="50"/>
      <c r="E55" s="50"/>
      <c r="F55" s="50"/>
      <c r="G55" s="50"/>
      <c r="H55" s="50"/>
      <c r="I55" s="50"/>
      <c r="J55" s="50"/>
      <c r="K55" s="50"/>
      <c r="L55" s="50"/>
      <c r="M55" s="50"/>
      <c r="N55" s="50"/>
      <c r="O55" s="50"/>
      <c r="P55" s="50"/>
    </row>
    <row r="56" spans="1:22" ht="15.75" customHeight="1" x14ac:dyDescent="0.25">
      <c r="A56" s="50"/>
      <c r="B56" s="50"/>
      <c r="C56" s="50"/>
      <c r="D56" s="50"/>
      <c r="E56" s="50"/>
      <c r="F56" s="50"/>
      <c r="G56" s="50"/>
      <c r="H56" s="50"/>
      <c r="I56" s="50"/>
      <c r="J56" s="50"/>
      <c r="K56" s="50"/>
      <c r="L56" s="50"/>
      <c r="M56" s="50"/>
      <c r="N56" s="50"/>
      <c r="O56" s="50"/>
      <c r="P56" s="50"/>
    </row>
    <row r="57" spans="1:22" ht="15.75" customHeight="1" x14ac:dyDescent="0.25">
      <c r="A57" s="50"/>
      <c r="B57" s="50"/>
      <c r="C57" s="50"/>
      <c r="D57" s="50"/>
      <c r="E57" s="50"/>
      <c r="F57" s="50"/>
      <c r="G57" s="50"/>
      <c r="H57" s="50"/>
      <c r="I57" s="50"/>
      <c r="J57" s="50"/>
      <c r="K57" s="50"/>
      <c r="L57" s="50"/>
      <c r="M57" s="50"/>
      <c r="N57" s="50"/>
      <c r="O57" s="50"/>
      <c r="P57" s="50"/>
    </row>
    <row r="58" spans="1:22" ht="15.75" customHeight="1" x14ac:dyDescent="0.25">
      <c r="A58" s="50"/>
      <c r="B58" s="50"/>
      <c r="C58" s="50"/>
      <c r="D58" s="50"/>
      <c r="E58" s="50"/>
      <c r="F58" s="50"/>
      <c r="G58" s="50"/>
      <c r="H58" s="50"/>
      <c r="I58" s="50"/>
      <c r="J58" s="50"/>
      <c r="K58" s="50"/>
      <c r="L58" s="50"/>
      <c r="M58" s="50"/>
      <c r="N58" s="50"/>
      <c r="O58" s="50"/>
      <c r="P58" s="50"/>
    </row>
    <row r="59" spans="1:22" ht="15.75" customHeight="1" x14ac:dyDescent="0.25">
      <c r="A59" s="50"/>
      <c r="B59" s="50"/>
      <c r="C59" s="50"/>
      <c r="D59" s="50"/>
      <c r="E59" s="50"/>
      <c r="F59" s="50"/>
      <c r="G59" s="50"/>
      <c r="H59" s="50"/>
      <c r="I59" s="50"/>
      <c r="J59" s="50"/>
      <c r="K59" s="50"/>
      <c r="L59" s="50"/>
      <c r="M59" s="50"/>
      <c r="N59" s="50"/>
      <c r="O59" s="50"/>
      <c r="P59" s="50"/>
    </row>
    <row r="60" spans="1:22" ht="15.75" customHeight="1" x14ac:dyDescent="0.25">
      <c r="A60" s="50"/>
      <c r="B60" s="50"/>
      <c r="C60" s="50"/>
      <c r="D60" s="50"/>
      <c r="E60" s="50"/>
      <c r="F60" s="50"/>
      <c r="G60" s="50"/>
      <c r="H60" s="50"/>
      <c r="I60" s="50"/>
      <c r="J60" s="50"/>
      <c r="K60" s="50"/>
      <c r="L60" s="50"/>
      <c r="M60" s="50"/>
      <c r="N60" s="50"/>
      <c r="O60" s="50"/>
      <c r="P60" s="50"/>
    </row>
    <row r="61" spans="1:22" ht="15.75" customHeight="1" x14ac:dyDescent="0.25">
      <c r="A61" s="50"/>
      <c r="B61" s="50"/>
      <c r="C61" s="50"/>
      <c r="D61" s="50"/>
      <c r="E61" s="50"/>
      <c r="F61" s="50"/>
      <c r="G61" s="50"/>
      <c r="H61" s="50"/>
      <c r="I61" s="50"/>
      <c r="J61" s="50"/>
      <c r="K61" s="50"/>
      <c r="L61" s="50"/>
      <c r="M61" s="50"/>
      <c r="N61" s="50"/>
      <c r="O61" s="50"/>
      <c r="P61" s="50"/>
    </row>
    <row r="62" spans="1:22" ht="15.75" customHeight="1" x14ac:dyDescent="0.25">
      <c r="A62" s="50"/>
      <c r="B62" s="50"/>
      <c r="C62" s="50"/>
      <c r="D62" s="50"/>
      <c r="E62" s="50"/>
      <c r="F62" s="50"/>
      <c r="G62" s="50"/>
      <c r="H62" s="50"/>
      <c r="I62" s="50"/>
      <c r="J62" s="50"/>
      <c r="K62" s="50"/>
      <c r="L62" s="50"/>
      <c r="M62" s="50"/>
      <c r="N62" s="50"/>
      <c r="O62" s="50"/>
      <c r="P62" s="50"/>
    </row>
    <row r="63" spans="1:22" ht="15.75" customHeight="1" x14ac:dyDescent="0.25">
      <c r="A63" s="50"/>
      <c r="B63" s="50"/>
      <c r="C63" s="50"/>
      <c r="D63" s="50"/>
      <c r="E63" s="50"/>
      <c r="F63" s="50"/>
      <c r="G63" s="50"/>
      <c r="H63" s="50"/>
      <c r="I63" s="50"/>
      <c r="J63" s="50"/>
      <c r="K63" s="50"/>
      <c r="L63" s="50"/>
      <c r="M63" s="50"/>
      <c r="N63" s="50"/>
      <c r="O63" s="50"/>
      <c r="P63" s="50"/>
    </row>
    <row r="64" spans="1:22" ht="15.75" customHeight="1" x14ac:dyDescent="0.25">
      <c r="A64" s="50"/>
      <c r="B64" s="50"/>
      <c r="C64" s="50"/>
      <c r="D64" s="50"/>
      <c r="E64" s="50"/>
      <c r="F64" s="50"/>
      <c r="G64" s="50"/>
      <c r="H64" s="50"/>
      <c r="I64" s="50"/>
      <c r="J64" s="50"/>
      <c r="K64" s="50"/>
      <c r="L64" s="50"/>
      <c r="M64" s="50"/>
      <c r="N64" s="50"/>
      <c r="O64" s="50"/>
      <c r="P64" s="50"/>
    </row>
    <row r="65" spans="1:16" ht="15.75" customHeight="1" x14ac:dyDescent="0.25">
      <c r="A65" s="50"/>
      <c r="B65" s="50"/>
      <c r="C65" s="50"/>
      <c r="D65" s="50"/>
      <c r="E65" s="50"/>
      <c r="F65" s="50"/>
      <c r="G65" s="50"/>
      <c r="H65" s="50"/>
      <c r="I65" s="50"/>
      <c r="J65" s="50"/>
      <c r="K65" s="50"/>
      <c r="L65" s="50"/>
      <c r="M65" s="50"/>
      <c r="N65" s="50"/>
      <c r="O65" s="50"/>
      <c r="P65" s="50"/>
    </row>
    <row r="66" spans="1:16" ht="15.75" customHeight="1" x14ac:dyDescent="0.25">
      <c r="A66" s="50"/>
      <c r="B66" s="50"/>
      <c r="C66" s="50"/>
      <c r="D66" s="50"/>
      <c r="E66" s="50"/>
      <c r="F66" s="50"/>
      <c r="G66" s="50"/>
      <c r="H66" s="50"/>
      <c r="I66" s="50"/>
      <c r="J66" s="50"/>
      <c r="K66" s="50"/>
      <c r="L66" s="50"/>
      <c r="M66" s="50"/>
      <c r="N66" s="50"/>
      <c r="O66" s="50"/>
      <c r="P66" s="50"/>
    </row>
    <row r="67" spans="1:16" ht="15.75" customHeight="1" x14ac:dyDescent="0.25">
      <c r="A67" s="50"/>
      <c r="B67" s="50"/>
      <c r="C67" s="50"/>
      <c r="D67" s="50"/>
      <c r="E67" s="50"/>
      <c r="F67" s="50"/>
      <c r="G67" s="50"/>
      <c r="H67" s="50"/>
      <c r="I67" s="50"/>
      <c r="J67" s="50"/>
      <c r="K67" s="50"/>
      <c r="L67" s="50"/>
      <c r="M67" s="50"/>
      <c r="N67" s="50"/>
      <c r="O67" s="50"/>
      <c r="P67" s="50"/>
    </row>
    <row r="68" spans="1:16" ht="15.75" customHeight="1" x14ac:dyDescent="0.25">
      <c r="A68" s="50"/>
      <c r="B68" s="50"/>
      <c r="C68" s="50"/>
      <c r="D68" s="50"/>
      <c r="E68" s="50"/>
      <c r="F68" s="50"/>
      <c r="G68" s="50"/>
      <c r="H68" s="50"/>
      <c r="I68" s="50"/>
      <c r="J68" s="50"/>
      <c r="K68" s="50"/>
      <c r="L68" s="50"/>
      <c r="M68" s="50"/>
      <c r="N68" s="50"/>
      <c r="O68" s="50"/>
      <c r="P68" s="50"/>
    </row>
    <row r="69" spans="1:16" ht="15.75" customHeight="1" x14ac:dyDescent="0.25">
      <c r="A69" s="50"/>
      <c r="B69" s="50"/>
      <c r="C69" s="50"/>
      <c r="D69" s="50"/>
      <c r="E69" s="50"/>
      <c r="F69" s="50"/>
      <c r="G69" s="50"/>
      <c r="H69" s="50"/>
      <c r="I69" s="50"/>
      <c r="J69" s="50"/>
      <c r="K69" s="50"/>
      <c r="L69" s="50"/>
      <c r="M69" s="50"/>
      <c r="N69" s="50"/>
      <c r="O69" s="50"/>
      <c r="P69" s="50"/>
    </row>
    <row r="70" spans="1:16" ht="15.75" customHeight="1" x14ac:dyDescent="0.25">
      <c r="A70" s="50"/>
      <c r="B70" s="50"/>
      <c r="C70" s="50"/>
      <c r="D70" s="50"/>
      <c r="E70" s="50"/>
      <c r="F70" s="50"/>
      <c r="G70" s="50"/>
      <c r="H70" s="50"/>
      <c r="I70" s="50"/>
      <c r="J70" s="50"/>
      <c r="K70" s="50"/>
      <c r="L70" s="50"/>
      <c r="M70" s="50"/>
      <c r="N70" s="50"/>
      <c r="O70" s="50"/>
      <c r="P70" s="50"/>
    </row>
    <row r="71" spans="1:16" ht="15.75" customHeight="1" x14ac:dyDescent="0.25">
      <c r="A71" s="50"/>
      <c r="B71" s="50"/>
      <c r="C71" s="50"/>
      <c r="D71" s="50"/>
      <c r="E71" s="50"/>
      <c r="F71" s="50"/>
      <c r="G71" s="50"/>
      <c r="H71" s="50"/>
      <c r="I71" s="50"/>
      <c r="J71" s="50"/>
      <c r="K71" s="50"/>
      <c r="L71" s="50"/>
      <c r="M71" s="50"/>
      <c r="N71" s="50"/>
      <c r="O71" s="50"/>
      <c r="P71" s="50"/>
    </row>
    <row r="72" spans="1:16" ht="15.75" customHeight="1" x14ac:dyDescent="0.25">
      <c r="A72" s="50"/>
      <c r="B72" s="50"/>
      <c r="C72" s="50"/>
      <c r="D72" s="50"/>
      <c r="E72" s="50"/>
      <c r="F72" s="50"/>
      <c r="G72" s="50"/>
      <c r="H72" s="50"/>
      <c r="I72" s="50"/>
      <c r="J72" s="50"/>
      <c r="K72" s="50"/>
      <c r="L72" s="50"/>
      <c r="M72" s="50"/>
      <c r="N72" s="50"/>
      <c r="O72" s="50"/>
      <c r="P72" s="50"/>
    </row>
    <row r="73" spans="1:16" ht="15.75" customHeight="1" x14ac:dyDescent="0.25">
      <c r="A73" s="50"/>
      <c r="B73" s="50"/>
      <c r="C73" s="50"/>
      <c r="D73" s="50"/>
      <c r="E73" s="50"/>
      <c r="F73" s="50"/>
      <c r="G73" s="50"/>
      <c r="H73" s="50"/>
      <c r="I73" s="50"/>
      <c r="J73" s="50"/>
      <c r="K73" s="50"/>
      <c r="L73" s="50"/>
      <c r="M73" s="50"/>
      <c r="N73" s="50"/>
      <c r="O73" s="50"/>
      <c r="P73" s="50"/>
    </row>
    <row r="74" spans="1:16" ht="15.75" customHeight="1" x14ac:dyDescent="0.25">
      <c r="A74" s="50"/>
      <c r="B74" s="50"/>
      <c r="C74" s="50"/>
      <c r="D74" s="50"/>
      <c r="E74" s="50"/>
      <c r="F74" s="50"/>
      <c r="G74" s="50"/>
      <c r="H74" s="50"/>
      <c r="I74" s="50"/>
      <c r="J74" s="50"/>
      <c r="K74" s="50"/>
      <c r="L74" s="50"/>
      <c r="M74" s="50"/>
      <c r="N74" s="50"/>
      <c r="O74" s="50"/>
      <c r="P74" s="50"/>
    </row>
    <row r="75" spans="1:16" ht="15.75" customHeight="1" x14ac:dyDescent="0.25">
      <c r="A75" s="50"/>
      <c r="B75" s="50"/>
      <c r="C75" s="50"/>
      <c r="D75" s="50"/>
      <c r="E75" s="50"/>
      <c r="F75" s="50"/>
      <c r="G75" s="50"/>
      <c r="H75" s="50"/>
      <c r="I75" s="50"/>
      <c r="J75" s="50"/>
      <c r="K75" s="50"/>
      <c r="L75" s="50"/>
      <c r="M75" s="50"/>
      <c r="N75" s="50"/>
      <c r="O75" s="50"/>
      <c r="P75" s="50"/>
    </row>
    <row r="76" spans="1:16" ht="15.75" customHeight="1" x14ac:dyDescent="0.25">
      <c r="A76" s="50"/>
      <c r="B76" s="50"/>
      <c r="C76" s="50"/>
      <c r="D76" s="50"/>
      <c r="E76" s="50"/>
      <c r="F76" s="50"/>
      <c r="G76" s="50"/>
      <c r="H76" s="50"/>
      <c r="I76" s="50"/>
      <c r="J76" s="50"/>
      <c r="K76" s="50"/>
      <c r="L76" s="50"/>
      <c r="M76" s="50"/>
      <c r="N76" s="50"/>
      <c r="O76" s="50"/>
      <c r="P76" s="50"/>
    </row>
    <row r="77" spans="1:16" ht="15.75" customHeight="1" x14ac:dyDescent="0.25">
      <c r="A77" s="50"/>
      <c r="B77" s="50"/>
      <c r="C77" s="50"/>
      <c r="D77" s="50"/>
      <c r="E77" s="50"/>
      <c r="F77" s="50"/>
      <c r="G77" s="50"/>
      <c r="H77" s="50"/>
      <c r="I77" s="50"/>
      <c r="J77" s="50"/>
      <c r="K77" s="50"/>
      <c r="L77" s="50"/>
      <c r="M77" s="50"/>
      <c r="N77" s="50"/>
      <c r="O77" s="50"/>
      <c r="P77" s="50"/>
    </row>
    <row r="78" spans="1:16" ht="15.75" customHeight="1" x14ac:dyDescent="0.25">
      <c r="A78" s="50"/>
      <c r="B78" s="50"/>
      <c r="C78" s="50"/>
      <c r="D78" s="50"/>
      <c r="E78" s="50"/>
      <c r="F78" s="50"/>
      <c r="G78" s="50"/>
      <c r="H78" s="50"/>
      <c r="I78" s="50"/>
      <c r="J78" s="50"/>
      <c r="K78" s="50"/>
      <c r="L78" s="50"/>
      <c r="M78" s="50"/>
      <c r="N78" s="50"/>
      <c r="O78" s="50"/>
      <c r="P78" s="50"/>
    </row>
    <row r="79" spans="1:16" ht="15.75" customHeight="1" x14ac:dyDescent="0.25">
      <c r="A79" s="50"/>
      <c r="B79" s="50"/>
      <c r="C79" s="50"/>
      <c r="D79" s="50"/>
      <c r="E79" s="50"/>
      <c r="F79" s="50"/>
      <c r="G79" s="50"/>
      <c r="H79" s="50"/>
      <c r="I79" s="50"/>
      <c r="J79" s="50"/>
      <c r="K79" s="50"/>
      <c r="L79" s="50"/>
      <c r="M79" s="50"/>
      <c r="N79" s="50"/>
      <c r="O79" s="50"/>
      <c r="P79" s="50"/>
    </row>
    <row r="80" spans="1:16" ht="15.75" customHeight="1" x14ac:dyDescent="0.25">
      <c r="A80" s="50"/>
      <c r="B80" s="50"/>
      <c r="C80" s="50"/>
      <c r="D80" s="50"/>
      <c r="E80" s="50"/>
      <c r="F80" s="50"/>
      <c r="G80" s="50"/>
      <c r="H80" s="50"/>
      <c r="I80" s="50"/>
      <c r="J80" s="50"/>
      <c r="K80" s="50"/>
      <c r="L80" s="50"/>
      <c r="M80" s="50"/>
      <c r="N80" s="50"/>
      <c r="O80" s="50"/>
      <c r="P80" s="50"/>
    </row>
    <row r="81" spans="1:16" ht="15.75" customHeight="1" x14ac:dyDescent="0.25">
      <c r="A81" s="50"/>
      <c r="B81" s="50"/>
      <c r="C81" s="50"/>
      <c r="D81" s="50"/>
      <c r="E81" s="50"/>
      <c r="F81" s="50"/>
      <c r="G81" s="50"/>
      <c r="H81" s="50"/>
      <c r="I81" s="50"/>
      <c r="J81" s="50"/>
      <c r="K81" s="50"/>
      <c r="L81" s="50"/>
      <c r="M81" s="50"/>
      <c r="N81" s="50"/>
      <c r="O81" s="50"/>
      <c r="P81" s="50"/>
    </row>
    <row r="82" spans="1:16" ht="15.75" customHeight="1" x14ac:dyDescent="0.25">
      <c r="A82" s="50"/>
      <c r="B82" s="50"/>
      <c r="C82" s="50"/>
      <c r="D82" s="50"/>
      <c r="E82" s="50"/>
      <c r="F82" s="50"/>
      <c r="G82" s="50"/>
      <c r="H82" s="50"/>
      <c r="I82" s="50"/>
      <c r="J82" s="50"/>
      <c r="K82" s="50"/>
      <c r="L82" s="50"/>
      <c r="M82" s="50"/>
      <c r="N82" s="50"/>
      <c r="O82" s="50"/>
      <c r="P82" s="50"/>
    </row>
    <row r="83" spans="1:16" ht="15.75" customHeight="1" x14ac:dyDescent="0.25">
      <c r="A83" s="50"/>
      <c r="B83" s="50"/>
      <c r="C83" s="50"/>
      <c r="D83" s="50"/>
      <c r="E83" s="50"/>
      <c r="F83" s="50"/>
      <c r="G83" s="50"/>
      <c r="H83" s="50"/>
      <c r="I83" s="50"/>
      <c r="J83" s="50"/>
      <c r="K83" s="50"/>
      <c r="L83" s="50"/>
      <c r="M83" s="50"/>
      <c r="N83" s="50"/>
      <c r="O83" s="50"/>
      <c r="P83" s="50"/>
    </row>
    <row r="84" spans="1:16" ht="15.75" customHeight="1" x14ac:dyDescent="0.25">
      <c r="A84" s="50"/>
      <c r="B84" s="50"/>
      <c r="C84" s="50"/>
      <c r="D84" s="50"/>
      <c r="E84" s="50"/>
      <c r="F84" s="50"/>
      <c r="G84" s="50"/>
      <c r="H84" s="50"/>
      <c r="I84" s="50"/>
      <c r="J84" s="50"/>
      <c r="K84" s="50"/>
      <c r="L84" s="50"/>
      <c r="M84" s="50"/>
      <c r="N84" s="50"/>
      <c r="O84" s="50"/>
      <c r="P84" s="50"/>
    </row>
    <row r="85" spans="1:16" ht="15.75" customHeight="1" x14ac:dyDescent="0.25">
      <c r="A85" s="50"/>
      <c r="B85" s="50"/>
      <c r="C85" s="50"/>
      <c r="D85" s="50"/>
      <c r="E85" s="50"/>
      <c r="F85" s="50"/>
      <c r="G85" s="50"/>
      <c r="H85" s="50"/>
      <c r="I85" s="50"/>
      <c r="J85" s="50"/>
      <c r="K85" s="50"/>
      <c r="L85" s="50"/>
      <c r="M85" s="50"/>
      <c r="N85" s="50"/>
      <c r="O85" s="50"/>
      <c r="P85" s="50"/>
    </row>
    <row r="86" spans="1:16" ht="15.75" customHeight="1" x14ac:dyDescent="0.25">
      <c r="A86" s="50"/>
      <c r="B86" s="50"/>
      <c r="C86" s="50"/>
      <c r="D86" s="50"/>
      <c r="E86" s="50"/>
      <c r="F86" s="50"/>
      <c r="G86" s="50"/>
      <c r="H86" s="50"/>
      <c r="I86" s="50"/>
      <c r="J86" s="50"/>
      <c r="K86" s="50"/>
      <c r="L86" s="50"/>
      <c r="M86" s="50"/>
      <c r="N86" s="50"/>
      <c r="O86" s="50"/>
      <c r="P86" s="50"/>
    </row>
    <row r="87" spans="1:16" ht="15.75" customHeight="1" x14ac:dyDescent="0.25">
      <c r="A87" s="50"/>
      <c r="B87" s="50"/>
      <c r="C87" s="50"/>
      <c r="D87" s="50"/>
      <c r="E87" s="50"/>
      <c r="F87" s="50"/>
      <c r="G87" s="50"/>
      <c r="H87" s="50"/>
      <c r="I87" s="50"/>
      <c r="J87" s="50"/>
      <c r="K87" s="50"/>
      <c r="L87" s="50"/>
      <c r="M87" s="50"/>
      <c r="N87" s="50"/>
      <c r="O87" s="50"/>
      <c r="P87" s="50"/>
    </row>
    <row r="88" spans="1:16" ht="15.75" customHeight="1" x14ac:dyDescent="0.25">
      <c r="A88" s="50"/>
      <c r="B88" s="50"/>
      <c r="C88" s="50"/>
      <c r="D88" s="50"/>
      <c r="E88" s="50"/>
      <c r="F88" s="50"/>
      <c r="G88" s="50"/>
      <c r="H88" s="50"/>
      <c r="I88" s="50"/>
      <c r="J88" s="50"/>
      <c r="K88" s="50"/>
      <c r="L88" s="50"/>
      <c r="M88" s="50"/>
      <c r="N88" s="50"/>
      <c r="O88" s="50"/>
      <c r="P88" s="50"/>
    </row>
    <row r="89" spans="1:16" ht="15.75" customHeight="1" x14ac:dyDescent="0.25">
      <c r="A89" s="50"/>
      <c r="B89" s="50"/>
      <c r="C89" s="50"/>
      <c r="D89" s="50"/>
      <c r="E89" s="50"/>
      <c r="F89" s="50"/>
      <c r="G89" s="50"/>
      <c r="H89" s="50"/>
      <c r="I89" s="50"/>
      <c r="J89" s="50"/>
      <c r="K89" s="50"/>
      <c r="L89" s="50"/>
      <c r="M89" s="50"/>
      <c r="N89" s="50"/>
      <c r="O89" s="50"/>
      <c r="P89" s="50"/>
    </row>
    <row r="90" spans="1:16" ht="15.75" customHeight="1" x14ac:dyDescent="0.25">
      <c r="A90" s="50"/>
      <c r="B90" s="50"/>
      <c r="C90" s="50"/>
      <c r="D90" s="50"/>
      <c r="E90" s="50"/>
      <c r="F90" s="50"/>
      <c r="G90" s="50"/>
      <c r="H90" s="50"/>
      <c r="I90" s="50"/>
      <c r="J90" s="50"/>
      <c r="K90" s="50"/>
      <c r="L90" s="50"/>
      <c r="M90" s="50"/>
      <c r="N90" s="50"/>
      <c r="O90" s="50"/>
      <c r="P90" s="50"/>
    </row>
    <row r="91" spans="1:16" ht="15.75" customHeight="1" x14ac:dyDescent="0.25">
      <c r="A91" s="50"/>
      <c r="B91" s="50"/>
      <c r="C91" s="50"/>
      <c r="D91" s="50"/>
      <c r="E91" s="50"/>
      <c r="F91" s="50"/>
      <c r="G91" s="50"/>
      <c r="H91" s="50"/>
      <c r="I91" s="50"/>
      <c r="J91" s="50"/>
      <c r="K91" s="50"/>
      <c r="L91" s="50"/>
      <c r="M91" s="50"/>
      <c r="N91" s="50"/>
      <c r="O91" s="50"/>
      <c r="P91" s="50"/>
    </row>
    <row r="92" spans="1:16" ht="15.75" customHeight="1" x14ac:dyDescent="0.25">
      <c r="A92" s="50"/>
      <c r="B92" s="50"/>
      <c r="C92" s="50"/>
      <c r="D92" s="50"/>
      <c r="E92" s="50"/>
      <c r="F92" s="50"/>
      <c r="G92" s="50"/>
      <c r="H92" s="50"/>
      <c r="I92" s="50"/>
      <c r="J92" s="50"/>
      <c r="K92" s="50"/>
      <c r="L92" s="50"/>
      <c r="M92" s="50"/>
      <c r="N92" s="50"/>
      <c r="O92" s="50"/>
      <c r="P92" s="50"/>
    </row>
    <row r="93" spans="1:16" ht="15.75" customHeight="1" x14ac:dyDescent="0.25">
      <c r="A93" s="50"/>
      <c r="B93" s="50"/>
      <c r="C93" s="50"/>
      <c r="D93" s="50"/>
      <c r="E93" s="50"/>
      <c r="F93" s="50"/>
      <c r="G93" s="50"/>
      <c r="H93" s="50"/>
      <c r="I93" s="50"/>
      <c r="J93" s="50"/>
      <c r="K93" s="50"/>
      <c r="L93" s="50"/>
      <c r="M93" s="50"/>
      <c r="N93" s="50"/>
      <c r="O93" s="50"/>
      <c r="P93" s="50"/>
    </row>
    <row r="94" spans="1:16" ht="15.75" customHeight="1" x14ac:dyDescent="0.25">
      <c r="A94" s="50"/>
      <c r="B94" s="50"/>
      <c r="C94" s="50"/>
      <c r="D94" s="50"/>
      <c r="E94" s="50"/>
      <c r="F94" s="50"/>
      <c r="G94" s="50"/>
      <c r="H94" s="50"/>
      <c r="I94" s="50"/>
      <c r="J94" s="50"/>
      <c r="K94" s="50"/>
      <c r="L94" s="50"/>
      <c r="M94" s="50"/>
      <c r="N94" s="50"/>
      <c r="O94" s="50"/>
      <c r="P94" s="50"/>
    </row>
    <row r="95" spans="1:16" ht="15.75" customHeight="1" x14ac:dyDescent="0.25">
      <c r="A95" s="50"/>
      <c r="B95" s="50"/>
      <c r="C95" s="50"/>
      <c r="D95" s="50"/>
      <c r="E95" s="50"/>
      <c r="F95" s="50"/>
      <c r="G95" s="50"/>
      <c r="H95" s="50"/>
      <c r="I95" s="50"/>
      <c r="J95" s="50"/>
      <c r="K95" s="50"/>
      <c r="L95" s="50"/>
      <c r="M95" s="50"/>
      <c r="N95" s="50"/>
      <c r="O95" s="50"/>
      <c r="P95" s="50"/>
    </row>
    <row r="96" spans="1:16" ht="15.75" customHeight="1" x14ac:dyDescent="0.25">
      <c r="A96" s="50"/>
      <c r="B96" s="50"/>
      <c r="C96" s="50"/>
      <c r="D96" s="50"/>
      <c r="E96" s="50"/>
      <c r="F96" s="50"/>
      <c r="G96" s="50"/>
      <c r="H96" s="50"/>
      <c r="I96" s="50"/>
      <c r="J96" s="50"/>
      <c r="K96" s="50"/>
      <c r="L96" s="50"/>
      <c r="M96" s="50"/>
      <c r="N96" s="50"/>
      <c r="O96" s="50"/>
      <c r="P96" s="50"/>
    </row>
    <row r="97" spans="1:16" ht="15.75" customHeight="1" x14ac:dyDescent="0.25">
      <c r="A97" s="50"/>
      <c r="B97" s="50"/>
      <c r="C97" s="50"/>
      <c r="D97" s="50"/>
      <c r="E97" s="50"/>
      <c r="F97" s="50"/>
      <c r="G97" s="50"/>
      <c r="H97" s="50"/>
      <c r="I97" s="50"/>
      <c r="J97" s="50"/>
      <c r="K97" s="50"/>
      <c r="L97" s="50"/>
      <c r="M97" s="50"/>
      <c r="N97" s="50"/>
      <c r="O97" s="50"/>
      <c r="P97" s="50"/>
    </row>
    <row r="98" spans="1:16" ht="15.75" customHeight="1" x14ac:dyDescent="0.25">
      <c r="A98" s="50"/>
      <c r="B98" s="50"/>
      <c r="C98" s="50"/>
      <c r="D98" s="50"/>
      <c r="E98" s="50"/>
      <c r="F98" s="50"/>
      <c r="G98" s="50"/>
      <c r="H98" s="50"/>
      <c r="I98" s="50"/>
      <c r="J98" s="50"/>
      <c r="K98" s="50"/>
      <c r="L98" s="50"/>
      <c r="M98" s="50"/>
      <c r="N98" s="50"/>
      <c r="O98" s="50"/>
      <c r="P98" s="50"/>
    </row>
    <row r="99" spans="1:16" ht="15.75" customHeight="1" x14ac:dyDescent="0.2"/>
    <row r="100" spans="1:16" ht="15.75" customHeight="1" x14ac:dyDescent="0.2"/>
    <row r="101" spans="1:16" ht="15.75" customHeight="1" x14ac:dyDescent="0.2"/>
    <row r="102" spans="1:16" ht="15.75" customHeight="1" x14ac:dyDescent="0.2"/>
    <row r="103" spans="1:16" ht="15.75" customHeight="1" x14ac:dyDescent="0.2"/>
    <row r="104" spans="1:16" ht="15.75" customHeight="1" x14ac:dyDescent="0.2"/>
    <row r="105" spans="1:16" ht="15.75" customHeight="1" x14ac:dyDescent="0.2"/>
    <row r="106" spans="1:16" ht="15.75" customHeight="1" x14ac:dyDescent="0.2"/>
    <row r="107" spans="1:16" ht="15.75" customHeight="1" x14ac:dyDescent="0.2"/>
    <row r="108" spans="1:16" ht="15.75" customHeight="1" x14ac:dyDescent="0.2"/>
    <row r="109" spans="1:16" ht="15.75" customHeight="1" x14ac:dyDescent="0.2"/>
    <row r="110" spans="1:16" ht="15.75" customHeight="1" x14ac:dyDescent="0.2"/>
    <row r="111" spans="1:16" ht="15.75" customHeight="1" x14ac:dyDescent="0.2"/>
    <row r="112" spans="1:16"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sheetData>
  <mergeCells count="90">
    <mergeCell ref="E32:F32"/>
    <mergeCell ref="E33:F33"/>
    <mergeCell ref="E34:F34"/>
    <mergeCell ref="E25:F25"/>
    <mergeCell ref="E24:F24"/>
    <mergeCell ref="C6:E6"/>
    <mergeCell ref="L6:O6"/>
    <mergeCell ref="I6:K6"/>
    <mergeCell ref="F8:I9"/>
    <mergeCell ref="E21:F21"/>
    <mergeCell ref="E12:F12"/>
    <mergeCell ref="E13:F13"/>
    <mergeCell ref="E14:F14"/>
    <mergeCell ref="C20:D21"/>
    <mergeCell ref="E15:F15"/>
    <mergeCell ref="N10:O10"/>
    <mergeCell ref="C16:D17"/>
    <mergeCell ref="C19:D19"/>
    <mergeCell ref="C18:D18"/>
    <mergeCell ref="C12:D15"/>
    <mergeCell ref="P1:P6"/>
    <mergeCell ref="M8:P9"/>
    <mergeCell ref="J10:M10"/>
    <mergeCell ref="J8:L9"/>
    <mergeCell ref="A7:P7"/>
    <mergeCell ref="A8:B8"/>
    <mergeCell ref="E8:E9"/>
    <mergeCell ref="A1:B6"/>
    <mergeCell ref="A9:B9"/>
    <mergeCell ref="A10:A11"/>
    <mergeCell ref="B10:B11"/>
    <mergeCell ref="C8:D8"/>
    <mergeCell ref="C9:D9"/>
    <mergeCell ref="C10:D11"/>
    <mergeCell ref="C1:O4"/>
    <mergeCell ref="C5:O5"/>
    <mergeCell ref="C42:D42"/>
    <mergeCell ref="C41:D41"/>
    <mergeCell ref="C40:D40"/>
    <mergeCell ref="C38:D39"/>
    <mergeCell ref="P10:P11"/>
    <mergeCell ref="E11:F11"/>
    <mergeCell ref="E10:I10"/>
    <mergeCell ref="E23:F23"/>
    <mergeCell ref="C23:D23"/>
    <mergeCell ref="C22:D22"/>
    <mergeCell ref="E30:F30"/>
    <mergeCell ref="E31:F31"/>
    <mergeCell ref="C35:D35"/>
    <mergeCell ref="E35:F35"/>
    <mergeCell ref="E26:F26"/>
    <mergeCell ref="E27:F27"/>
    <mergeCell ref="E22:F22"/>
    <mergeCell ref="E16:F16"/>
    <mergeCell ref="E17:F17"/>
    <mergeCell ref="E18:F18"/>
    <mergeCell ref="E20:F20"/>
    <mergeCell ref="E19:F19"/>
    <mergeCell ref="C24:D24"/>
    <mergeCell ref="C50:D50"/>
    <mergeCell ref="C51:D51"/>
    <mergeCell ref="E51:F51"/>
    <mergeCell ref="E52:F52"/>
    <mergeCell ref="E49:F49"/>
    <mergeCell ref="E50:F50"/>
    <mergeCell ref="E37:F37"/>
    <mergeCell ref="E39:F39"/>
    <mergeCell ref="E38:F38"/>
    <mergeCell ref="E36:F36"/>
    <mergeCell ref="C25:D28"/>
    <mergeCell ref="C36:D37"/>
    <mergeCell ref="C29:D29"/>
    <mergeCell ref="C30:D30"/>
    <mergeCell ref="C31:D34"/>
    <mergeCell ref="A12:A52"/>
    <mergeCell ref="B12:B52"/>
    <mergeCell ref="E28:F28"/>
    <mergeCell ref="E29:F29"/>
    <mergeCell ref="E43:F43"/>
    <mergeCell ref="E42:F42"/>
    <mergeCell ref="E40:F40"/>
    <mergeCell ref="E41:F41"/>
    <mergeCell ref="C43:D44"/>
    <mergeCell ref="E45:F45"/>
    <mergeCell ref="E44:F44"/>
    <mergeCell ref="E46:F46"/>
    <mergeCell ref="E48:F48"/>
    <mergeCell ref="E47:F47"/>
    <mergeCell ref="C45:D49"/>
    <mergeCell ref="C52:D52"/>
  </mergeCells>
  <dataValidations count="1">
    <dataValidation type="list" allowBlank="1" showInputMessage="1" showErrorMessage="1" prompt="DATOS NO VALIDOS" sqref="E12:E52" xr:uid="{00000000-0002-0000-0200-000000000000}">
      <formula1>$AB$3:$AB$21</formula1>
    </dataValidation>
  </dataValidations>
  <pageMargins left="0.7" right="0.7" top="0.75" bottom="0.75" header="0" footer="0"/>
  <pageSetup orientation="landscape" r:id="rId1"/>
  <drawing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93"/>
  <sheetViews>
    <sheetView tabSelected="1" topLeftCell="E8" workbookViewId="0">
      <pane xSplit="2" ySplit="4" topLeftCell="P12" activePane="bottomRight" state="frozen"/>
      <selection activeCell="E8" sqref="E8"/>
      <selection pane="topRight" activeCell="G8" sqref="G8"/>
      <selection pane="bottomLeft" activeCell="E12" sqref="E12"/>
      <selection pane="bottomRight" activeCell="R17" sqref="R17"/>
    </sheetView>
  </sheetViews>
  <sheetFormatPr baseColWidth="10" defaultRowHeight="14.25" x14ac:dyDescent="0.2"/>
  <cols>
    <col min="1" max="1" width="23.125" customWidth="1"/>
    <col min="3" max="3" width="18.125" customWidth="1"/>
    <col min="4" max="4" width="25.5" customWidth="1"/>
    <col min="5" max="5" width="18.125" customWidth="1"/>
    <col min="6" max="6" width="18.625" customWidth="1"/>
    <col min="14" max="14" width="18" customWidth="1"/>
    <col min="15" max="15" width="13.125" customWidth="1"/>
    <col min="16" max="16" width="16.875" customWidth="1"/>
    <col min="17" max="17" width="18.25" customWidth="1"/>
    <col min="18" max="18" width="21" customWidth="1"/>
    <col min="19" max="19" width="24.125" customWidth="1"/>
    <col min="20" max="20" width="25.125" customWidth="1"/>
    <col min="26" max="26" width="20.75" customWidth="1"/>
  </cols>
  <sheetData>
    <row r="1" spans="1:26" ht="30" x14ac:dyDescent="0.25">
      <c r="A1" s="122"/>
      <c r="B1" s="123"/>
      <c r="C1" s="142" t="s">
        <v>0</v>
      </c>
      <c r="D1" s="115"/>
      <c r="E1" s="115"/>
      <c r="F1" s="115"/>
      <c r="G1" s="115"/>
      <c r="H1" s="115"/>
      <c r="I1" s="115"/>
      <c r="J1" s="115"/>
      <c r="K1" s="115"/>
      <c r="L1" s="115"/>
      <c r="M1" s="115"/>
      <c r="N1" s="115"/>
      <c r="O1" s="123"/>
      <c r="P1" s="149"/>
      <c r="Z1" s="1" t="s">
        <v>40</v>
      </c>
    </row>
    <row r="2" spans="1:26" ht="30" x14ac:dyDescent="0.25">
      <c r="A2" s="124"/>
      <c r="B2" s="125"/>
      <c r="C2" s="143"/>
      <c r="D2" s="144"/>
      <c r="E2" s="144"/>
      <c r="F2" s="144"/>
      <c r="G2" s="144"/>
      <c r="H2" s="144"/>
      <c r="I2" s="144"/>
      <c r="J2" s="144"/>
      <c r="K2" s="144"/>
      <c r="L2" s="144"/>
      <c r="M2" s="144"/>
      <c r="N2" s="144"/>
      <c r="O2" s="125"/>
      <c r="P2" s="148"/>
      <c r="Z2" s="1" t="s">
        <v>43</v>
      </c>
    </row>
    <row r="3" spans="1:26" ht="30" x14ac:dyDescent="0.25">
      <c r="A3" s="124"/>
      <c r="B3" s="125"/>
      <c r="C3" s="143"/>
      <c r="D3" s="144"/>
      <c r="E3" s="144"/>
      <c r="F3" s="144"/>
      <c r="G3" s="144"/>
      <c r="H3" s="144"/>
      <c r="I3" s="144"/>
      <c r="J3" s="144"/>
      <c r="K3" s="144"/>
      <c r="L3" s="144"/>
      <c r="M3" s="144"/>
      <c r="N3" s="144"/>
      <c r="O3" s="125"/>
      <c r="P3" s="148"/>
      <c r="Z3" s="1" t="s">
        <v>44</v>
      </c>
    </row>
    <row r="4" spans="1:26" ht="30" x14ac:dyDescent="0.25">
      <c r="A4" s="124"/>
      <c r="B4" s="125"/>
      <c r="C4" s="145"/>
      <c r="D4" s="146"/>
      <c r="E4" s="146"/>
      <c r="F4" s="146"/>
      <c r="G4" s="146"/>
      <c r="H4" s="146"/>
      <c r="I4" s="146"/>
      <c r="J4" s="146"/>
      <c r="K4" s="146"/>
      <c r="L4" s="146"/>
      <c r="M4" s="146"/>
      <c r="N4" s="146"/>
      <c r="O4" s="127"/>
      <c r="P4" s="148"/>
      <c r="Z4" s="1" t="s">
        <v>46</v>
      </c>
    </row>
    <row r="5" spans="1:26" ht="21" customHeight="1" x14ac:dyDescent="0.25">
      <c r="A5" s="124"/>
      <c r="B5" s="125"/>
      <c r="C5" s="120" t="s">
        <v>5</v>
      </c>
      <c r="D5" s="121"/>
      <c r="E5" s="121"/>
      <c r="F5" s="121"/>
      <c r="G5" s="136"/>
      <c r="H5" s="136"/>
      <c r="I5" s="136"/>
      <c r="J5" s="136"/>
      <c r="K5" s="136"/>
      <c r="L5" s="136"/>
      <c r="M5" s="136"/>
      <c r="N5" s="136"/>
      <c r="O5" s="137"/>
      <c r="P5" s="148"/>
      <c r="Z5" s="99" t="s">
        <v>48</v>
      </c>
    </row>
    <row r="6" spans="1:26" ht="37.5" customHeight="1" x14ac:dyDescent="0.25">
      <c r="A6" s="126"/>
      <c r="B6" s="146"/>
      <c r="C6" s="196" t="s">
        <v>7</v>
      </c>
      <c r="D6" s="166"/>
      <c r="E6" s="166"/>
      <c r="F6" s="55"/>
      <c r="G6" s="54" t="s">
        <v>8</v>
      </c>
      <c r="H6" s="2"/>
      <c r="I6" s="135" t="s">
        <v>9</v>
      </c>
      <c r="J6" s="136"/>
      <c r="K6" s="137"/>
      <c r="L6" s="135">
        <v>2</v>
      </c>
      <c r="M6" s="136"/>
      <c r="N6" s="136"/>
      <c r="O6" s="137"/>
      <c r="P6" s="150"/>
      <c r="Z6" s="99" t="s">
        <v>50</v>
      </c>
    </row>
    <row r="7" spans="1:26" ht="21.75" customHeight="1" thickBot="1" x14ac:dyDescent="0.3">
      <c r="A7" s="133" t="s">
        <v>11</v>
      </c>
      <c r="B7" s="121"/>
      <c r="C7" s="228"/>
      <c r="D7" s="228"/>
      <c r="E7" s="228"/>
      <c r="F7" s="228"/>
      <c r="G7" s="121"/>
      <c r="H7" s="121"/>
      <c r="I7" s="121"/>
      <c r="J7" s="121"/>
      <c r="K7" s="121"/>
      <c r="L7" s="121"/>
      <c r="M7" s="121"/>
      <c r="N7" s="121"/>
      <c r="O7" s="121"/>
      <c r="P7" s="134"/>
      <c r="Z7" s="99" t="s">
        <v>51</v>
      </c>
    </row>
    <row r="8" spans="1:26" ht="30" x14ac:dyDescent="0.25">
      <c r="A8" s="131" t="s">
        <v>13</v>
      </c>
      <c r="B8" s="130"/>
      <c r="C8" s="153" t="s">
        <v>14</v>
      </c>
      <c r="D8" s="132"/>
      <c r="E8" s="154" t="s">
        <v>15</v>
      </c>
      <c r="F8" s="114" t="s">
        <v>16</v>
      </c>
      <c r="G8" s="115"/>
      <c r="H8" s="115"/>
      <c r="I8" s="115"/>
      <c r="J8" s="156" t="s">
        <v>17</v>
      </c>
      <c r="K8" s="115"/>
      <c r="L8" s="123"/>
      <c r="M8" s="114" t="s">
        <v>253</v>
      </c>
      <c r="N8" s="115"/>
      <c r="O8" s="115"/>
      <c r="P8" s="116"/>
      <c r="Z8" s="99" t="s">
        <v>10</v>
      </c>
    </row>
    <row r="9" spans="1:26" ht="30.75" thickBot="1" x14ac:dyDescent="0.3">
      <c r="A9" s="138" t="s">
        <v>20</v>
      </c>
      <c r="B9" s="139"/>
      <c r="C9" s="161" t="s">
        <v>21</v>
      </c>
      <c r="D9" s="162"/>
      <c r="E9" s="155"/>
      <c r="F9" s="117"/>
      <c r="G9" s="118"/>
      <c r="H9" s="118"/>
      <c r="I9" s="118"/>
      <c r="J9" s="157"/>
      <c r="K9" s="118"/>
      <c r="L9" s="158"/>
      <c r="M9" s="117"/>
      <c r="N9" s="118"/>
      <c r="O9" s="118"/>
      <c r="P9" s="119"/>
      <c r="Z9" s="99" t="s">
        <v>12</v>
      </c>
    </row>
    <row r="10" spans="1:26" ht="30" x14ac:dyDescent="0.25">
      <c r="A10" s="140" t="s">
        <v>22</v>
      </c>
      <c r="B10" s="154" t="s">
        <v>23</v>
      </c>
      <c r="C10" s="114" t="s">
        <v>24</v>
      </c>
      <c r="D10" s="123"/>
      <c r="E10" s="128" t="s">
        <v>25</v>
      </c>
      <c r="F10" s="129"/>
      <c r="G10" s="129"/>
      <c r="H10" s="129"/>
      <c r="I10" s="130"/>
      <c r="J10" s="131" t="s">
        <v>26</v>
      </c>
      <c r="K10" s="129"/>
      <c r="L10" s="129"/>
      <c r="M10" s="132"/>
      <c r="N10" s="152" t="s">
        <v>27</v>
      </c>
      <c r="O10" s="130"/>
      <c r="P10" s="147" t="s">
        <v>28</v>
      </c>
      <c r="S10" s="107" t="s">
        <v>259</v>
      </c>
      <c r="T10" s="107">
        <f>+SUM(T12:T113)*252*12/1000</f>
        <v>21694.175999999999</v>
      </c>
      <c r="Z10" s="99" t="s">
        <v>19</v>
      </c>
    </row>
    <row r="11" spans="1:26" ht="64.5" thickBot="1" x14ac:dyDescent="0.3">
      <c r="A11" s="190"/>
      <c r="B11" s="160"/>
      <c r="C11" s="117"/>
      <c r="D11" s="158"/>
      <c r="E11" s="187" t="s">
        <v>30</v>
      </c>
      <c r="F11" s="188"/>
      <c r="G11" s="7" t="s">
        <v>31</v>
      </c>
      <c r="H11" s="7" t="s">
        <v>32</v>
      </c>
      <c r="I11" s="6" t="s">
        <v>33</v>
      </c>
      <c r="J11" s="8" t="s">
        <v>34</v>
      </c>
      <c r="K11" s="7" t="s">
        <v>35</v>
      </c>
      <c r="L11" s="7" t="s">
        <v>36</v>
      </c>
      <c r="M11" s="9" t="s">
        <v>37</v>
      </c>
      <c r="N11" s="10" t="s">
        <v>38</v>
      </c>
      <c r="O11" s="7" t="s">
        <v>39</v>
      </c>
      <c r="P11" s="186"/>
      <c r="Q11" s="104" t="s">
        <v>256</v>
      </c>
      <c r="R11" s="104" t="s">
        <v>258</v>
      </c>
      <c r="S11" s="105" t="s">
        <v>257</v>
      </c>
      <c r="T11" s="106" t="s">
        <v>254</v>
      </c>
      <c r="Z11" s="99" t="s">
        <v>43</v>
      </c>
    </row>
    <row r="12" spans="1:26" x14ac:dyDescent="0.2">
      <c r="A12" s="209" t="s">
        <v>195</v>
      </c>
      <c r="B12" s="235">
        <v>1</v>
      </c>
      <c r="C12" s="234" t="s">
        <v>152</v>
      </c>
      <c r="D12" s="208"/>
      <c r="E12" s="219" t="s">
        <v>6</v>
      </c>
      <c r="F12" s="208"/>
      <c r="G12" s="56">
        <v>1</v>
      </c>
      <c r="H12" s="56">
        <v>8</v>
      </c>
      <c r="I12" s="56">
        <f>G12*H12</f>
        <v>8</v>
      </c>
      <c r="J12" s="56">
        <v>0</v>
      </c>
      <c r="K12" s="56">
        <f t="shared" ref="K12" si="0">I12-J12-L12</f>
        <v>8</v>
      </c>
      <c r="L12" s="56">
        <v>0</v>
      </c>
      <c r="M12" s="56">
        <f t="shared" ref="M12:M73" si="1">SUM(J12:L12)</f>
        <v>8</v>
      </c>
      <c r="N12" s="56">
        <v>26</v>
      </c>
      <c r="O12" s="56">
        <f t="shared" ref="O12:O73" si="2">N12*I12</f>
        <v>208</v>
      </c>
      <c r="P12" s="57"/>
      <c r="Q12">
        <v>12</v>
      </c>
      <c r="R12">
        <f>+IF(OR(E12=$Z$5,E12=$Z$6,E12=$Z$7,E12=$Z$8,E12=$Z$9,E12=$Z$10,E12=$Z$11),0,1)</f>
        <v>1</v>
      </c>
      <c r="S12">
        <f>+Q12*I12</f>
        <v>96</v>
      </c>
      <c r="T12">
        <f>+IF(R12=0,0,O12-S12)</f>
        <v>112</v>
      </c>
    </row>
    <row r="13" spans="1:26" x14ac:dyDescent="0.2">
      <c r="A13" s="231"/>
      <c r="B13" s="235"/>
      <c r="C13" s="220" t="s">
        <v>153</v>
      </c>
      <c r="D13" s="221"/>
      <c r="E13" s="219" t="s">
        <v>29</v>
      </c>
      <c r="F13" s="208"/>
      <c r="G13" s="56">
        <v>1</v>
      </c>
      <c r="H13" s="56">
        <v>11</v>
      </c>
      <c r="I13" s="56">
        <f t="shared" ref="I13:I74" si="3">G13*H13</f>
        <v>11</v>
      </c>
      <c r="J13" s="56">
        <v>0</v>
      </c>
      <c r="K13" s="56">
        <f>I13-J13-L13</f>
        <v>9</v>
      </c>
      <c r="L13" s="56">
        <v>2</v>
      </c>
      <c r="M13" s="56">
        <f t="shared" si="1"/>
        <v>11</v>
      </c>
      <c r="N13" s="56">
        <v>26</v>
      </c>
      <c r="O13" s="56">
        <f t="shared" si="2"/>
        <v>286</v>
      </c>
      <c r="P13" s="57"/>
      <c r="Q13">
        <v>12</v>
      </c>
      <c r="R13">
        <f t="shared" ref="R13:R76" si="4">+IF(OR(E13=$Z$5,E13=$Z$6,E13=$Z$7,E13=$Z$8,E13=$Z$9,E13=$Z$10,E13=$Z$11),0,1)</f>
        <v>1</v>
      </c>
      <c r="S13">
        <f t="shared" ref="S13:S76" si="5">+Q13*I13</f>
        <v>132</v>
      </c>
      <c r="T13">
        <f t="shared" ref="T13:T76" si="6">+IF(R13=0,0,O13-S13)</f>
        <v>154</v>
      </c>
    </row>
    <row r="14" spans="1:26" x14ac:dyDescent="0.2">
      <c r="A14" s="231"/>
      <c r="B14" s="235"/>
      <c r="C14" s="222"/>
      <c r="D14" s="223"/>
      <c r="E14" s="219" t="s">
        <v>12</v>
      </c>
      <c r="F14" s="208"/>
      <c r="G14" s="56">
        <v>1</v>
      </c>
      <c r="H14" s="56">
        <v>6</v>
      </c>
      <c r="I14" s="56">
        <f t="shared" si="3"/>
        <v>6</v>
      </c>
      <c r="J14" s="56">
        <v>0</v>
      </c>
      <c r="K14" s="56">
        <f t="shared" ref="K14:K75" si="7">I14-J14-L14</f>
        <v>6</v>
      </c>
      <c r="L14" s="56">
        <v>0</v>
      </c>
      <c r="M14" s="56">
        <f t="shared" si="1"/>
        <v>6</v>
      </c>
      <c r="N14" s="56">
        <v>18</v>
      </c>
      <c r="O14" s="56">
        <f t="shared" si="2"/>
        <v>108</v>
      </c>
      <c r="P14" s="57"/>
      <c r="Q14">
        <f t="shared" ref="Q14:Q76" si="8">+IF(R14=0,0,"")</f>
        <v>0</v>
      </c>
      <c r="R14">
        <f t="shared" si="4"/>
        <v>0</v>
      </c>
      <c r="S14">
        <f t="shared" si="5"/>
        <v>0</v>
      </c>
      <c r="T14">
        <f t="shared" si="6"/>
        <v>0</v>
      </c>
    </row>
    <row r="15" spans="1:26" x14ac:dyDescent="0.2">
      <c r="A15" s="231"/>
      <c r="B15" s="235"/>
      <c r="C15" s="224"/>
      <c r="D15" s="225"/>
      <c r="E15" s="207" t="s">
        <v>2</v>
      </c>
      <c r="F15" s="208"/>
      <c r="G15" s="56">
        <v>4</v>
      </c>
      <c r="H15" s="56">
        <v>1</v>
      </c>
      <c r="I15" s="56">
        <f t="shared" si="3"/>
        <v>4</v>
      </c>
      <c r="J15" s="56">
        <v>0</v>
      </c>
      <c r="K15" s="56">
        <f t="shared" si="7"/>
        <v>4</v>
      </c>
      <c r="L15" s="56">
        <v>0</v>
      </c>
      <c r="M15" s="56">
        <f t="shared" si="1"/>
        <v>4</v>
      </c>
      <c r="N15" s="56">
        <v>30</v>
      </c>
      <c r="O15" s="56">
        <f t="shared" si="2"/>
        <v>120</v>
      </c>
      <c r="P15" s="57"/>
      <c r="Q15">
        <v>40</v>
      </c>
      <c r="R15">
        <f t="shared" si="4"/>
        <v>1</v>
      </c>
      <c r="S15">
        <f>+V15*Q15</f>
        <v>40</v>
      </c>
      <c r="T15">
        <f t="shared" si="6"/>
        <v>80</v>
      </c>
      <c r="U15">
        <f>+O15</f>
        <v>120</v>
      </c>
      <c r="V15">
        <f>+U15/120</f>
        <v>1</v>
      </c>
    </row>
    <row r="16" spans="1:26" x14ac:dyDescent="0.2">
      <c r="A16" s="231"/>
      <c r="B16" s="235"/>
      <c r="C16" s="220" t="s">
        <v>154</v>
      </c>
      <c r="D16" s="210"/>
      <c r="E16" s="219" t="s">
        <v>6</v>
      </c>
      <c r="F16" s="208"/>
      <c r="G16" s="56">
        <v>1</v>
      </c>
      <c r="H16" s="56">
        <v>1</v>
      </c>
      <c r="I16" s="56">
        <f t="shared" si="3"/>
        <v>1</v>
      </c>
      <c r="J16" s="56">
        <v>0</v>
      </c>
      <c r="K16" s="56">
        <f t="shared" si="7"/>
        <v>1</v>
      </c>
      <c r="L16" s="56">
        <v>0</v>
      </c>
      <c r="M16" s="56">
        <f t="shared" si="1"/>
        <v>1</v>
      </c>
      <c r="N16" s="56">
        <v>26</v>
      </c>
      <c r="O16" s="56">
        <f t="shared" si="2"/>
        <v>26</v>
      </c>
      <c r="P16" s="57"/>
      <c r="Q16">
        <v>12</v>
      </c>
      <c r="R16">
        <f t="shared" si="4"/>
        <v>1</v>
      </c>
      <c r="S16">
        <f t="shared" si="5"/>
        <v>12</v>
      </c>
      <c r="T16">
        <f t="shared" si="6"/>
        <v>14</v>
      </c>
    </row>
    <row r="17" spans="1:22" x14ac:dyDescent="0.2">
      <c r="A17" s="231"/>
      <c r="B17" s="235"/>
      <c r="C17" s="234" t="s">
        <v>155</v>
      </c>
      <c r="D17" s="208"/>
      <c r="E17" s="219" t="s">
        <v>6</v>
      </c>
      <c r="F17" s="208"/>
      <c r="G17" s="56">
        <v>1</v>
      </c>
      <c r="H17" s="56">
        <f>19+8</f>
        <v>27</v>
      </c>
      <c r="I17" s="56">
        <f t="shared" si="3"/>
        <v>27</v>
      </c>
      <c r="J17" s="56">
        <v>0</v>
      </c>
      <c r="K17" s="56">
        <f t="shared" si="7"/>
        <v>26</v>
      </c>
      <c r="L17" s="56">
        <v>1</v>
      </c>
      <c r="M17" s="56">
        <f t="shared" si="1"/>
        <v>27</v>
      </c>
      <c r="N17" s="56">
        <v>26</v>
      </c>
      <c r="O17" s="56">
        <f t="shared" si="2"/>
        <v>702</v>
      </c>
      <c r="P17" s="57"/>
      <c r="Q17">
        <v>12</v>
      </c>
      <c r="R17">
        <f t="shared" si="4"/>
        <v>1</v>
      </c>
      <c r="S17">
        <f t="shared" si="5"/>
        <v>324</v>
      </c>
      <c r="T17">
        <f t="shared" si="6"/>
        <v>378</v>
      </c>
    </row>
    <row r="18" spans="1:22" x14ac:dyDescent="0.2">
      <c r="A18" s="231"/>
      <c r="B18" s="235"/>
      <c r="C18" s="220" t="s">
        <v>95</v>
      </c>
      <c r="D18" s="221"/>
      <c r="E18" s="207" t="s">
        <v>10</v>
      </c>
      <c r="F18" s="208"/>
      <c r="G18" s="56">
        <v>1</v>
      </c>
      <c r="H18" s="56">
        <f>8+8+2+6+1</f>
        <v>25</v>
      </c>
      <c r="I18" s="56">
        <f t="shared" si="3"/>
        <v>25</v>
      </c>
      <c r="J18" s="56">
        <v>0</v>
      </c>
      <c r="K18" s="56">
        <f t="shared" si="7"/>
        <v>25</v>
      </c>
      <c r="L18" s="56">
        <v>0</v>
      </c>
      <c r="M18" s="56">
        <f t="shared" si="1"/>
        <v>25</v>
      </c>
      <c r="N18" s="56">
        <v>40</v>
      </c>
      <c r="O18" s="56">
        <f t="shared" si="2"/>
        <v>1000</v>
      </c>
      <c r="P18" s="57"/>
      <c r="Q18">
        <f t="shared" si="8"/>
        <v>0</v>
      </c>
      <c r="R18">
        <f t="shared" si="4"/>
        <v>0</v>
      </c>
      <c r="S18">
        <f t="shared" si="5"/>
        <v>0</v>
      </c>
      <c r="T18">
        <f t="shared" si="6"/>
        <v>0</v>
      </c>
    </row>
    <row r="19" spans="1:22" x14ac:dyDescent="0.2">
      <c r="A19" s="231"/>
      <c r="B19" s="235"/>
      <c r="C19" s="222"/>
      <c r="D19" s="223"/>
      <c r="E19" s="207" t="s">
        <v>2</v>
      </c>
      <c r="F19" s="208"/>
      <c r="G19" s="56">
        <v>4</v>
      </c>
      <c r="H19" s="56">
        <f>3+4+7</f>
        <v>14</v>
      </c>
      <c r="I19" s="56">
        <f t="shared" si="3"/>
        <v>56</v>
      </c>
      <c r="J19" s="56">
        <v>0</v>
      </c>
      <c r="K19" s="56">
        <f t="shared" si="7"/>
        <v>47</v>
      </c>
      <c r="L19" s="56">
        <f>1+8</f>
        <v>9</v>
      </c>
      <c r="M19" s="56">
        <f t="shared" si="1"/>
        <v>56</v>
      </c>
      <c r="N19" s="56">
        <v>30</v>
      </c>
      <c r="O19" s="56">
        <f t="shared" si="2"/>
        <v>1680</v>
      </c>
      <c r="P19" s="57"/>
      <c r="Q19">
        <v>40</v>
      </c>
      <c r="R19">
        <f t="shared" si="4"/>
        <v>1</v>
      </c>
      <c r="S19">
        <f>+V19*Q19</f>
        <v>560</v>
      </c>
      <c r="T19">
        <f t="shared" si="6"/>
        <v>1120</v>
      </c>
      <c r="U19">
        <f>+O19</f>
        <v>1680</v>
      </c>
      <c r="V19">
        <f>+U19/120</f>
        <v>14</v>
      </c>
    </row>
    <row r="20" spans="1:22" x14ac:dyDescent="0.2">
      <c r="A20" s="231"/>
      <c r="B20" s="235"/>
      <c r="C20" s="224"/>
      <c r="D20" s="225"/>
      <c r="E20" s="207" t="s">
        <v>12</v>
      </c>
      <c r="F20" s="208"/>
      <c r="G20" s="56">
        <v>1</v>
      </c>
      <c r="H20" s="56">
        <f>10+5+5</f>
        <v>20</v>
      </c>
      <c r="I20" s="56">
        <f t="shared" si="3"/>
        <v>20</v>
      </c>
      <c r="J20" s="56">
        <v>0</v>
      </c>
      <c r="K20" s="56">
        <f t="shared" si="7"/>
        <v>20</v>
      </c>
      <c r="L20" s="56">
        <v>0</v>
      </c>
      <c r="M20" s="56">
        <f t="shared" si="1"/>
        <v>20</v>
      </c>
      <c r="N20" s="56">
        <v>18</v>
      </c>
      <c r="O20" s="56">
        <f t="shared" si="2"/>
        <v>360</v>
      </c>
      <c r="P20" s="57"/>
      <c r="Q20">
        <f t="shared" si="8"/>
        <v>0</v>
      </c>
      <c r="R20">
        <f t="shared" si="4"/>
        <v>0</v>
      </c>
      <c r="S20">
        <f t="shared" si="5"/>
        <v>0</v>
      </c>
      <c r="T20">
        <f t="shared" si="6"/>
        <v>0</v>
      </c>
    </row>
    <row r="21" spans="1:22" x14ac:dyDescent="0.2">
      <c r="A21" s="231"/>
      <c r="B21" s="235"/>
      <c r="C21" s="220" t="s">
        <v>156</v>
      </c>
      <c r="D21" s="221"/>
      <c r="E21" s="207" t="s">
        <v>4</v>
      </c>
      <c r="F21" s="208"/>
      <c r="G21" s="56">
        <v>1</v>
      </c>
      <c r="H21" s="56">
        <v>1</v>
      </c>
      <c r="I21" s="56">
        <f t="shared" si="3"/>
        <v>1</v>
      </c>
      <c r="J21" s="56">
        <v>0</v>
      </c>
      <c r="K21" s="56">
        <f t="shared" si="7"/>
        <v>1</v>
      </c>
      <c r="L21" s="56">
        <v>0</v>
      </c>
      <c r="M21" s="56">
        <f t="shared" si="1"/>
        <v>1</v>
      </c>
      <c r="N21" s="56">
        <v>38</v>
      </c>
      <c r="O21" s="56">
        <f t="shared" si="2"/>
        <v>38</v>
      </c>
      <c r="P21" s="57"/>
      <c r="Q21">
        <v>20</v>
      </c>
      <c r="R21">
        <f t="shared" si="4"/>
        <v>1</v>
      </c>
      <c r="S21">
        <f t="shared" si="5"/>
        <v>20</v>
      </c>
      <c r="T21">
        <f t="shared" si="6"/>
        <v>18</v>
      </c>
    </row>
    <row r="22" spans="1:22" x14ac:dyDescent="0.2">
      <c r="A22" s="231"/>
      <c r="B22" s="235"/>
      <c r="C22" s="222"/>
      <c r="D22" s="223"/>
      <c r="E22" s="205" t="s">
        <v>235</v>
      </c>
      <c r="F22" s="206"/>
      <c r="G22" s="56">
        <v>1</v>
      </c>
      <c r="H22" s="56">
        <v>2</v>
      </c>
      <c r="I22" s="56">
        <f t="shared" si="3"/>
        <v>2</v>
      </c>
      <c r="J22" s="56">
        <v>0</v>
      </c>
      <c r="K22" s="56">
        <f t="shared" si="7"/>
        <v>2</v>
      </c>
      <c r="L22" s="56">
        <v>0</v>
      </c>
      <c r="M22" s="56">
        <f t="shared" si="1"/>
        <v>2</v>
      </c>
      <c r="N22" s="56">
        <v>32</v>
      </c>
      <c r="O22" s="56">
        <f t="shared" si="2"/>
        <v>64</v>
      </c>
      <c r="P22" s="57" t="s">
        <v>96</v>
      </c>
      <c r="Q22">
        <v>12</v>
      </c>
      <c r="R22">
        <f t="shared" si="4"/>
        <v>1</v>
      </c>
      <c r="S22">
        <f t="shared" si="5"/>
        <v>24</v>
      </c>
      <c r="T22">
        <f t="shared" si="6"/>
        <v>40</v>
      </c>
    </row>
    <row r="23" spans="1:22" x14ac:dyDescent="0.2">
      <c r="A23" s="231"/>
      <c r="B23" s="235"/>
      <c r="C23" s="220" t="s">
        <v>157</v>
      </c>
      <c r="D23" s="221"/>
      <c r="E23" s="207" t="s">
        <v>2</v>
      </c>
      <c r="F23" s="208"/>
      <c r="G23" s="56">
        <v>4</v>
      </c>
      <c r="H23" s="56">
        <f>7+5</f>
        <v>12</v>
      </c>
      <c r="I23" s="56">
        <f t="shared" si="3"/>
        <v>48</v>
      </c>
      <c r="J23" s="56">
        <v>0</v>
      </c>
      <c r="K23" s="56">
        <f t="shared" si="7"/>
        <v>38</v>
      </c>
      <c r="L23" s="56">
        <f>8+2</f>
        <v>10</v>
      </c>
      <c r="M23" s="56">
        <f t="shared" si="1"/>
        <v>48</v>
      </c>
      <c r="N23" s="56">
        <v>30</v>
      </c>
      <c r="O23" s="56">
        <f t="shared" si="2"/>
        <v>1440</v>
      </c>
      <c r="P23" s="57"/>
      <c r="Q23">
        <v>40</v>
      </c>
      <c r="R23">
        <f t="shared" si="4"/>
        <v>1</v>
      </c>
      <c r="S23">
        <f>+V23*Q23</f>
        <v>480</v>
      </c>
      <c r="T23">
        <f t="shared" si="6"/>
        <v>960</v>
      </c>
      <c r="U23">
        <f>+O23</f>
        <v>1440</v>
      </c>
      <c r="V23">
        <f>+U23/120</f>
        <v>12</v>
      </c>
    </row>
    <row r="24" spans="1:22" x14ac:dyDescent="0.2">
      <c r="A24" s="231"/>
      <c r="B24" s="235"/>
      <c r="C24" s="222"/>
      <c r="D24" s="223"/>
      <c r="E24" s="207" t="s">
        <v>10</v>
      </c>
      <c r="F24" s="208"/>
      <c r="G24" s="56">
        <v>1</v>
      </c>
      <c r="H24" s="56">
        <v>4</v>
      </c>
      <c r="I24" s="56">
        <f t="shared" si="3"/>
        <v>4</v>
      </c>
      <c r="J24" s="56">
        <v>0</v>
      </c>
      <c r="K24" s="56">
        <f t="shared" si="7"/>
        <v>4</v>
      </c>
      <c r="L24" s="56">
        <v>0</v>
      </c>
      <c r="M24" s="56">
        <f t="shared" si="1"/>
        <v>4</v>
      </c>
      <c r="N24" s="56">
        <v>40</v>
      </c>
      <c r="O24" s="56">
        <f t="shared" si="2"/>
        <v>160</v>
      </c>
      <c r="P24" s="57"/>
      <c r="Q24">
        <f t="shared" si="8"/>
        <v>0</v>
      </c>
      <c r="R24">
        <f t="shared" si="4"/>
        <v>0</v>
      </c>
      <c r="S24">
        <f t="shared" si="5"/>
        <v>0</v>
      </c>
      <c r="T24">
        <f t="shared" si="6"/>
        <v>0</v>
      </c>
    </row>
    <row r="25" spans="1:22" x14ac:dyDescent="0.2">
      <c r="A25" s="231"/>
      <c r="B25" s="235"/>
      <c r="C25" s="234" t="s">
        <v>158</v>
      </c>
      <c r="D25" s="208"/>
      <c r="E25" s="207" t="s">
        <v>10</v>
      </c>
      <c r="F25" s="208"/>
      <c r="G25" s="56">
        <v>1</v>
      </c>
      <c r="H25" s="56">
        <v>5</v>
      </c>
      <c r="I25" s="56">
        <f t="shared" si="3"/>
        <v>5</v>
      </c>
      <c r="J25" s="56">
        <v>0</v>
      </c>
      <c r="K25" s="56">
        <f t="shared" si="7"/>
        <v>5</v>
      </c>
      <c r="L25" s="56">
        <v>0</v>
      </c>
      <c r="M25" s="56">
        <f t="shared" si="1"/>
        <v>5</v>
      </c>
      <c r="N25" s="56">
        <v>40</v>
      </c>
      <c r="O25" s="56">
        <f t="shared" si="2"/>
        <v>200</v>
      </c>
      <c r="P25" s="57"/>
      <c r="Q25">
        <f t="shared" si="8"/>
        <v>0</v>
      </c>
      <c r="R25">
        <f t="shared" si="4"/>
        <v>0</v>
      </c>
      <c r="S25">
        <f t="shared" si="5"/>
        <v>0</v>
      </c>
      <c r="T25">
        <f t="shared" si="6"/>
        <v>0</v>
      </c>
    </row>
    <row r="26" spans="1:22" x14ac:dyDescent="0.2">
      <c r="A26" s="231"/>
      <c r="B26" s="235"/>
      <c r="C26" s="220" t="s">
        <v>159</v>
      </c>
      <c r="D26" s="221"/>
      <c r="E26" s="207" t="s">
        <v>6</v>
      </c>
      <c r="F26" s="208"/>
      <c r="G26" s="56">
        <v>1</v>
      </c>
      <c r="H26" s="56">
        <f>7+7</f>
        <v>14</v>
      </c>
      <c r="I26" s="56">
        <f t="shared" si="3"/>
        <v>14</v>
      </c>
      <c r="J26" s="56">
        <v>0</v>
      </c>
      <c r="K26" s="56">
        <f t="shared" si="7"/>
        <v>13</v>
      </c>
      <c r="L26" s="56">
        <v>1</v>
      </c>
      <c r="M26" s="56">
        <f t="shared" si="1"/>
        <v>14</v>
      </c>
      <c r="N26" s="56">
        <v>26</v>
      </c>
      <c r="O26" s="56">
        <f t="shared" si="2"/>
        <v>364</v>
      </c>
      <c r="P26" s="57"/>
      <c r="Q26">
        <v>12</v>
      </c>
      <c r="R26">
        <f t="shared" si="4"/>
        <v>1</v>
      </c>
      <c r="S26">
        <f t="shared" si="5"/>
        <v>168</v>
      </c>
      <c r="T26">
        <f t="shared" si="6"/>
        <v>196</v>
      </c>
    </row>
    <row r="27" spans="1:22" x14ac:dyDescent="0.2">
      <c r="A27" s="231"/>
      <c r="B27" s="235"/>
      <c r="C27" s="222"/>
      <c r="D27" s="223"/>
      <c r="E27" s="207" t="s">
        <v>19</v>
      </c>
      <c r="F27" s="208"/>
      <c r="G27" s="56">
        <v>1</v>
      </c>
      <c r="H27" s="56">
        <f>5+5</f>
        <v>10</v>
      </c>
      <c r="I27" s="56">
        <f t="shared" si="3"/>
        <v>10</v>
      </c>
      <c r="J27" s="56">
        <v>0</v>
      </c>
      <c r="K27" s="56">
        <f t="shared" si="7"/>
        <v>10</v>
      </c>
      <c r="L27" s="56">
        <v>0</v>
      </c>
      <c r="M27" s="56">
        <f t="shared" si="1"/>
        <v>10</v>
      </c>
      <c r="N27" s="56">
        <v>12</v>
      </c>
      <c r="O27" s="56">
        <f t="shared" si="2"/>
        <v>120</v>
      </c>
      <c r="P27" s="57"/>
      <c r="Q27">
        <f t="shared" si="8"/>
        <v>0</v>
      </c>
      <c r="R27">
        <f t="shared" si="4"/>
        <v>0</v>
      </c>
      <c r="S27">
        <f t="shared" si="5"/>
        <v>0</v>
      </c>
      <c r="T27">
        <f t="shared" si="6"/>
        <v>0</v>
      </c>
    </row>
    <row r="28" spans="1:22" x14ac:dyDescent="0.2">
      <c r="A28" s="231"/>
      <c r="B28" s="235"/>
      <c r="C28" s="220" t="s">
        <v>160</v>
      </c>
      <c r="D28" s="221"/>
      <c r="E28" s="207" t="s">
        <v>2</v>
      </c>
      <c r="F28" s="208"/>
      <c r="G28" s="56">
        <v>4</v>
      </c>
      <c r="H28" s="56">
        <f>5+7+5+1</f>
        <v>18</v>
      </c>
      <c r="I28" s="56">
        <f t="shared" si="3"/>
        <v>72</v>
      </c>
      <c r="J28" s="56">
        <v>0</v>
      </c>
      <c r="K28" s="56">
        <f t="shared" si="7"/>
        <v>65</v>
      </c>
      <c r="L28" s="56">
        <f>2+3+2</f>
        <v>7</v>
      </c>
      <c r="M28" s="56">
        <f t="shared" si="1"/>
        <v>72</v>
      </c>
      <c r="N28" s="56">
        <v>30</v>
      </c>
      <c r="O28" s="56">
        <f t="shared" si="2"/>
        <v>2160</v>
      </c>
      <c r="P28" s="57"/>
      <c r="Q28">
        <v>40</v>
      </c>
      <c r="R28">
        <f t="shared" si="4"/>
        <v>1</v>
      </c>
      <c r="S28">
        <f>+V28*Q28</f>
        <v>720</v>
      </c>
      <c r="T28">
        <f t="shared" si="6"/>
        <v>1440</v>
      </c>
      <c r="U28">
        <f>+O28</f>
        <v>2160</v>
      </c>
      <c r="V28">
        <f>+U28/120</f>
        <v>18</v>
      </c>
    </row>
    <row r="29" spans="1:22" x14ac:dyDescent="0.2">
      <c r="A29" s="231"/>
      <c r="B29" s="235"/>
      <c r="C29" s="224"/>
      <c r="D29" s="225"/>
      <c r="E29" s="207" t="s">
        <v>10</v>
      </c>
      <c r="F29" s="208"/>
      <c r="G29" s="56">
        <v>1</v>
      </c>
      <c r="H29" s="56">
        <f>7+5+3+6+3+1+1</f>
        <v>26</v>
      </c>
      <c r="I29" s="56">
        <f t="shared" si="3"/>
        <v>26</v>
      </c>
      <c r="J29" s="56">
        <v>0</v>
      </c>
      <c r="K29" s="56">
        <f t="shared" si="7"/>
        <v>26</v>
      </c>
      <c r="L29" s="56">
        <v>0</v>
      </c>
      <c r="M29" s="56">
        <f t="shared" si="1"/>
        <v>26</v>
      </c>
      <c r="N29" s="56">
        <v>40</v>
      </c>
      <c r="O29" s="56">
        <f t="shared" si="2"/>
        <v>1040</v>
      </c>
      <c r="P29" s="57"/>
      <c r="Q29">
        <f t="shared" si="8"/>
        <v>0</v>
      </c>
      <c r="R29">
        <f t="shared" si="4"/>
        <v>0</v>
      </c>
      <c r="S29">
        <f t="shared" si="5"/>
        <v>0</v>
      </c>
      <c r="T29">
        <f t="shared" si="6"/>
        <v>0</v>
      </c>
    </row>
    <row r="30" spans="1:22" x14ac:dyDescent="0.2">
      <c r="A30" s="231"/>
      <c r="B30" s="235"/>
      <c r="C30" s="220" t="s">
        <v>161</v>
      </c>
      <c r="D30" s="221"/>
      <c r="E30" s="207" t="s">
        <v>6</v>
      </c>
      <c r="F30" s="208"/>
      <c r="G30" s="56">
        <v>1</v>
      </c>
      <c r="H30" s="56">
        <v>1</v>
      </c>
      <c r="I30" s="56">
        <f t="shared" si="3"/>
        <v>1</v>
      </c>
      <c r="J30" s="56">
        <v>0</v>
      </c>
      <c r="K30" s="56">
        <f t="shared" si="7"/>
        <v>1</v>
      </c>
      <c r="L30" s="56">
        <v>0</v>
      </c>
      <c r="M30" s="56">
        <f t="shared" si="1"/>
        <v>1</v>
      </c>
      <c r="N30" s="56">
        <v>26</v>
      </c>
      <c r="O30" s="56">
        <f t="shared" si="2"/>
        <v>26</v>
      </c>
      <c r="P30" s="57"/>
      <c r="Q30">
        <v>12</v>
      </c>
      <c r="R30">
        <f t="shared" si="4"/>
        <v>1</v>
      </c>
      <c r="S30">
        <f t="shared" si="5"/>
        <v>12</v>
      </c>
      <c r="T30">
        <f t="shared" si="6"/>
        <v>14</v>
      </c>
    </row>
    <row r="31" spans="1:22" x14ac:dyDescent="0.2">
      <c r="A31" s="231"/>
      <c r="B31" s="235"/>
      <c r="C31" s="222"/>
      <c r="D31" s="223"/>
      <c r="E31" s="205" t="s">
        <v>235</v>
      </c>
      <c r="F31" s="206"/>
      <c r="G31" s="56">
        <v>1</v>
      </c>
      <c r="H31" s="56">
        <v>1</v>
      </c>
      <c r="I31" s="56">
        <f t="shared" si="3"/>
        <v>1</v>
      </c>
      <c r="J31" s="56">
        <v>0</v>
      </c>
      <c r="K31" s="56">
        <f t="shared" si="7"/>
        <v>1</v>
      </c>
      <c r="L31" s="56">
        <v>0</v>
      </c>
      <c r="M31" s="56">
        <f t="shared" si="1"/>
        <v>1</v>
      </c>
      <c r="N31" s="56">
        <v>38</v>
      </c>
      <c r="O31" s="56">
        <f t="shared" si="2"/>
        <v>38</v>
      </c>
      <c r="P31" s="57" t="s">
        <v>96</v>
      </c>
      <c r="Q31">
        <v>12</v>
      </c>
      <c r="R31">
        <f t="shared" si="4"/>
        <v>1</v>
      </c>
      <c r="S31">
        <f t="shared" si="5"/>
        <v>12</v>
      </c>
      <c r="T31">
        <f t="shared" si="6"/>
        <v>26</v>
      </c>
    </row>
    <row r="32" spans="1:22" x14ac:dyDescent="0.2">
      <c r="A32" s="231"/>
      <c r="B32" s="235"/>
      <c r="C32" s="222"/>
      <c r="D32" s="223"/>
      <c r="E32" s="205" t="s">
        <v>235</v>
      </c>
      <c r="F32" s="206"/>
      <c r="G32" s="56">
        <v>1</v>
      </c>
      <c r="H32" s="56">
        <v>1</v>
      </c>
      <c r="I32" s="56">
        <f t="shared" si="3"/>
        <v>1</v>
      </c>
      <c r="J32" s="56">
        <v>0</v>
      </c>
      <c r="K32" s="56">
        <f t="shared" si="7"/>
        <v>1</v>
      </c>
      <c r="L32" s="56">
        <v>0</v>
      </c>
      <c r="M32" s="56">
        <f t="shared" si="1"/>
        <v>1</v>
      </c>
      <c r="N32" s="56">
        <v>32</v>
      </c>
      <c r="O32" s="56">
        <f t="shared" si="2"/>
        <v>32</v>
      </c>
      <c r="P32" s="57" t="s">
        <v>96</v>
      </c>
      <c r="Q32">
        <v>12</v>
      </c>
      <c r="R32">
        <f t="shared" si="4"/>
        <v>1</v>
      </c>
      <c r="S32">
        <f t="shared" si="5"/>
        <v>12</v>
      </c>
      <c r="T32">
        <f t="shared" si="6"/>
        <v>20</v>
      </c>
    </row>
    <row r="33" spans="1:22" x14ac:dyDescent="0.2">
      <c r="A33" s="231"/>
      <c r="B33" s="235"/>
      <c r="C33" s="234" t="s">
        <v>162</v>
      </c>
      <c r="D33" s="208"/>
      <c r="E33" s="207" t="s">
        <v>10</v>
      </c>
      <c r="F33" s="208"/>
      <c r="G33" s="56">
        <v>1</v>
      </c>
      <c r="H33" s="56">
        <v>4</v>
      </c>
      <c r="I33" s="56">
        <f t="shared" si="3"/>
        <v>4</v>
      </c>
      <c r="J33" s="56">
        <v>0</v>
      </c>
      <c r="K33" s="56">
        <f t="shared" si="7"/>
        <v>4</v>
      </c>
      <c r="L33" s="56">
        <v>0</v>
      </c>
      <c r="M33" s="56">
        <f t="shared" si="1"/>
        <v>4</v>
      </c>
      <c r="N33" s="56">
        <v>40</v>
      </c>
      <c r="O33" s="56">
        <f t="shared" si="2"/>
        <v>160</v>
      </c>
      <c r="P33" s="57"/>
      <c r="Q33">
        <f t="shared" si="8"/>
        <v>0</v>
      </c>
      <c r="R33">
        <f t="shared" si="4"/>
        <v>0</v>
      </c>
      <c r="S33">
        <f t="shared" si="5"/>
        <v>0</v>
      </c>
      <c r="T33">
        <f t="shared" si="6"/>
        <v>0</v>
      </c>
    </row>
    <row r="34" spans="1:22" x14ac:dyDescent="0.2">
      <c r="A34" s="231"/>
      <c r="B34" s="235"/>
      <c r="C34" s="220" t="s">
        <v>163</v>
      </c>
      <c r="D34" s="221"/>
      <c r="E34" s="207" t="s">
        <v>4</v>
      </c>
      <c r="F34" s="208"/>
      <c r="G34" s="56">
        <v>1</v>
      </c>
      <c r="H34" s="56">
        <v>2</v>
      </c>
      <c r="I34" s="56">
        <f t="shared" si="3"/>
        <v>2</v>
      </c>
      <c r="J34" s="56">
        <v>0</v>
      </c>
      <c r="K34" s="56">
        <f t="shared" si="7"/>
        <v>2</v>
      </c>
      <c r="L34" s="56">
        <v>0</v>
      </c>
      <c r="M34" s="56">
        <f t="shared" si="1"/>
        <v>2</v>
      </c>
      <c r="N34" s="56">
        <v>38</v>
      </c>
      <c r="O34" s="56">
        <f t="shared" si="2"/>
        <v>76</v>
      </c>
      <c r="P34" s="57"/>
      <c r="Q34">
        <v>20</v>
      </c>
      <c r="R34">
        <f t="shared" si="4"/>
        <v>1</v>
      </c>
      <c r="S34">
        <f t="shared" si="5"/>
        <v>40</v>
      </c>
      <c r="T34">
        <f t="shared" si="6"/>
        <v>36</v>
      </c>
    </row>
    <row r="35" spans="1:22" x14ac:dyDescent="0.2">
      <c r="A35" s="231"/>
      <c r="B35" s="235"/>
      <c r="C35" s="222"/>
      <c r="D35" s="223"/>
      <c r="E35" s="207" t="s">
        <v>3</v>
      </c>
      <c r="F35" s="208"/>
      <c r="G35" s="56">
        <v>2</v>
      </c>
      <c r="H35" s="56">
        <f>10</f>
        <v>10</v>
      </c>
      <c r="I35" s="56">
        <f t="shared" si="3"/>
        <v>20</v>
      </c>
      <c r="J35" s="56">
        <v>4</v>
      </c>
      <c r="K35" s="56">
        <f t="shared" si="7"/>
        <v>14</v>
      </c>
      <c r="L35" s="56">
        <v>2</v>
      </c>
      <c r="M35" s="56">
        <f t="shared" si="1"/>
        <v>20</v>
      </c>
      <c r="N35" s="56">
        <v>32</v>
      </c>
      <c r="O35" s="56">
        <f t="shared" si="2"/>
        <v>640</v>
      </c>
      <c r="P35" s="57"/>
      <c r="Q35">
        <v>16</v>
      </c>
      <c r="R35">
        <f t="shared" si="4"/>
        <v>1</v>
      </c>
      <c r="S35">
        <f t="shared" si="5"/>
        <v>320</v>
      </c>
      <c r="T35">
        <f t="shared" si="6"/>
        <v>320</v>
      </c>
    </row>
    <row r="36" spans="1:22" x14ac:dyDescent="0.2">
      <c r="A36" s="231"/>
      <c r="B36" s="235"/>
      <c r="C36" s="224"/>
      <c r="D36" s="225"/>
      <c r="E36" s="207" t="s">
        <v>6</v>
      </c>
      <c r="F36" s="208"/>
      <c r="G36" s="56">
        <v>1</v>
      </c>
      <c r="H36" s="56">
        <v>2</v>
      </c>
      <c r="I36" s="56">
        <f t="shared" si="3"/>
        <v>2</v>
      </c>
      <c r="J36" s="56">
        <v>0</v>
      </c>
      <c r="K36" s="56">
        <f t="shared" si="7"/>
        <v>2</v>
      </c>
      <c r="L36" s="56">
        <v>0</v>
      </c>
      <c r="M36" s="56">
        <f t="shared" si="1"/>
        <v>2</v>
      </c>
      <c r="N36" s="56">
        <v>26</v>
      </c>
      <c r="O36" s="56">
        <f t="shared" si="2"/>
        <v>52</v>
      </c>
      <c r="P36" s="57"/>
      <c r="Q36">
        <v>12</v>
      </c>
      <c r="R36">
        <f t="shared" si="4"/>
        <v>1</v>
      </c>
      <c r="S36">
        <f t="shared" si="5"/>
        <v>24</v>
      </c>
      <c r="T36">
        <f t="shared" si="6"/>
        <v>28</v>
      </c>
    </row>
    <row r="37" spans="1:22" x14ac:dyDescent="0.2">
      <c r="A37" s="231"/>
      <c r="B37" s="235"/>
      <c r="C37" s="234" t="s">
        <v>164</v>
      </c>
      <c r="D37" s="208"/>
      <c r="E37" s="207" t="s">
        <v>12</v>
      </c>
      <c r="F37" s="208"/>
      <c r="G37" s="56">
        <v>1</v>
      </c>
      <c r="H37" s="56">
        <v>1</v>
      </c>
      <c r="I37" s="56">
        <f t="shared" si="3"/>
        <v>1</v>
      </c>
      <c r="J37" s="56">
        <v>0</v>
      </c>
      <c r="K37" s="56">
        <f t="shared" si="7"/>
        <v>1</v>
      </c>
      <c r="L37" s="56">
        <v>0</v>
      </c>
      <c r="M37" s="56">
        <f t="shared" si="1"/>
        <v>1</v>
      </c>
      <c r="N37" s="56">
        <v>18</v>
      </c>
      <c r="O37" s="56">
        <f t="shared" si="2"/>
        <v>18</v>
      </c>
      <c r="P37" s="57"/>
      <c r="Q37">
        <f t="shared" si="8"/>
        <v>0</v>
      </c>
      <c r="R37">
        <f t="shared" si="4"/>
        <v>0</v>
      </c>
      <c r="S37">
        <f t="shared" si="5"/>
        <v>0</v>
      </c>
      <c r="T37">
        <f t="shared" si="6"/>
        <v>0</v>
      </c>
    </row>
    <row r="38" spans="1:22" x14ac:dyDescent="0.2">
      <c r="A38" s="231"/>
      <c r="B38" s="235"/>
      <c r="C38" s="220" t="s">
        <v>165</v>
      </c>
      <c r="D38" s="221"/>
      <c r="E38" s="207" t="s">
        <v>6</v>
      </c>
      <c r="F38" s="208"/>
      <c r="G38" s="56">
        <v>1</v>
      </c>
      <c r="H38" s="56">
        <v>8</v>
      </c>
      <c r="I38" s="56">
        <f t="shared" si="3"/>
        <v>8</v>
      </c>
      <c r="J38" s="56">
        <v>0</v>
      </c>
      <c r="K38" s="56">
        <f t="shared" si="7"/>
        <v>8</v>
      </c>
      <c r="L38" s="56">
        <v>0</v>
      </c>
      <c r="M38" s="56">
        <f t="shared" si="1"/>
        <v>8</v>
      </c>
      <c r="N38" s="56">
        <v>26</v>
      </c>
      <c r="O38" s="56">
        <f t="shared" si="2"/>
        <v>208</v>
      </c>
      <c r="P38" s="57"/>
      <c r="Q38">
        <v>12</v>
      </c>
      <c r="R38">
        <f t="shared" si="4"/>
        <v>1</v>
      </c>
      <c r="S38">
        <f t="shared" si="5"/>
        <v>96</v>
      </c>
      <c r="T38">
        <f t="shared" si="6"/>
        <v>112</v>
      </c>
    </row>
    <row r="39" spans="1:22" x14ac:dyDescent="0.2">
      <c r="A39" s="231"/>
      <c r="B39" s="235"/>
      <c r="C39" s="222"/>
      <c r="D39" s="223"/>
      <c r="E39" s="207" t="s">
        <v>43</v>
      </c>
      <c r="F39" s="208"/>
      <c r="G39" s="56">
        <v>1</v>
      </c>
      <c r="H39" s="56">
        <v>2</v>
      </c>
      <c r="I39" s="56">
        <f t="shared" si="3"/>
        <v>2</v>
      </c>
      <c r="J39" s="56">
        <v>0</v>
      </c>
      <c r="K39" s="56">
        <f t="shared" si="7"/>
        <v>0</v>
      </c>
      <c r="L39" s="56">
        <v>2</v>
      </c>
      <c r="M39" s="56">
        <f t="shared" si="1"/>
        <v>2</v>
      </c>
      <c r="N39" s="56">
        <v>6</v>
      </c>
      <c r="O39" s="56">
        <f t="shared" si="2"/>
        <v>12</v>
      </c>
      <c r="P39" s="57"/>
      <c r="Q39">
        <f t="shared" si="8"/>
        <v>0</v>
      </c>
      <c r="R39">
        <f t="shared" si="4"/>
        <v>0</v>
      </c>
      <c r="S39">
        <f t="shared" si="5"/>
        <v>0</v>
      </c>
      <c r="T39">
        <f t="shared" si="6"/>
        <v>0</v>
      </c>
    </row>
    <row r="40" spans="1:22" x14ac:dyDescent="0.2">
      <c r="A40" s="231"/>
      <c r="B40" s="235"/>
      <c r="C40" s="224"/>
      <c r="D40" s="225"/>
      <c r="E40" s="207" t="s">
        <v>44</v>
      </c>
      <c r="F40" s="208"/>
      <c r="G40" s="56">
        <v>1</v>
      </c>
      <c r="H40" s="56">
        <v>1</v>
      </c>
      <c r="I40" s="56">
        <f t="shared" si="3"/>
        <v>1</v>
      </c>
      <c r="J40" s="56">
        <v>0</v>
      </c>
      <c r="K40" s="56">
        <f t="shared" si="7"/>
        <v>1</v>
      </c>
      <c r="L40" s="56">
        <v>0</v>
      </c>
      <c r="M40" s="56">
        <f t="shared" si="1"/>
        <v>1</v>
      </c>
      <c r="N40" s="56">
        <v>20</v>
      </c>
      <c r="O40" s="56">
        <f t="shared" si="2"/>
        <v>20</v>
      </c>
      <c r="P40" s="57" t="s">
        <v>97</v>
      </c>
      <c r="Q40">
        <v>12</v>
      </c>
      <c r="R40">
        <f t="shared" si="4"/>
        <v>1</v>
      </c>
      <c r="S40">
        <f t="shared" si="5"/>
        <v>12</v>
      </c>
      <c r="T40">
        <f t="shared" si="6"/>
        <v>8</v>
      </c>
    </row>
    <row r="41" spans="1:22" x14ac:dyDescent="0.2">
      <c r="A41" s="232"/>
      <c r="B41" s="232">
        <v>2</v>
      </c>
      <c r="C41" s="217" t="s">
        <v>166</v>
      </c>
      <c r="D41" s="208"/>
      <c r="E41" s="207" t="s">
        <v>10</v>
      </c>
      <c r="F41" s="208"/>
      <c r="G41" s="56">
        <v>1</v>
      </c>
      <c r="H41" s="56">
        <f>2+2</f>
        <v>4</v>
      </c>
      <c r="I41" s="56">
        <f t="shared" si="3"/>
        <v>4</v>
      </c>
      <c r="J41" s="56">
        <v>0</v>
      </c>
      <c r="K41" s="56">
        <f t="shared" si="7"/>
        <v>4</v>
      </c>
      <c r="L41" s="56">
        <v>0</v>
      </c>
      <c r="M41" s="56">
        <f t="shared" si="1"/>
        <v>4</v>
      </c>
      <c r="N41" s="56">
        <v>40</v>
      </c>
      <c r="O41" s="56">
        <f t="shared" si="2"/>
        <v>160</v>
      </c>
      <c r="P41" s="57"/>
      <c r="Q41">
        <f t="shared" si="8"/>
        <v>0</v>
      </c>
      <c r="R41">
        <f t="shared" si="4"/>
        <v>0</v>
      </c>
      <c r="S41">
        <f t="shared" si="5"/>
        <v>0</v>
      </c>
      <c r="T41">
        <f t="shared" si="6"/>
        <v>0</v>
      </c>
    </row>
    <row r="42" spans="1:22" x14ac:dyDescent="0.2">
      <c r="A42" s="232"/>
      <c r="B42" s="232"/>
      <c r="C42" s="216" t="s">
        <v>167</v>
      </c>
      <c r="D42" s="208"/>
      <c r="E42" s="207" t="s">
        <v>2</v>
      </c>
      <c r="F42" s="208"/>
      <c r="G42" s="56">
        <v>4</v>
      </c>
      <c r="H42" s="56">
        <v>2</v>
      </c>
      <c r="I42" s="56">
        <f t="shared" si="3"/>
        <v>8</v>
      </c>
      <c r="J42" s="56">
        <v>0</v>
      </c>
      <c r="K42" s="56">
        <f t="shared" si="7"/>
        <v>8</v>
      </c>
      <c r="L42" s="56">
        <v>0</v>
      </c>
      <c r="M42" s="56">
        <f t="shared" si="1"/>
        <v>8</v>
      </c>
      <c r="N42" s="56">
        <v>30</v>
      </c>
      <c r="O42" s="56">
        <f t="shared" si="2"/>
        <v>240</v>
      </c>
      <c r="P42" s="57"/>
      <c r="Q42">
        <v>40</v>
      </c>
      <c r="R42">
        <f t="shared" si="4"/>
        <v>1</v>
      </c>
      <c r="S42">
        <f>+V42*Q42</f>
        <v>80</v>
      </c>
      <c r="T42">
        <f t="shared" si="6"/>
        <v>160</v>
      </c>
      <c r="U42">
        <f>+O42</f>
        <v>240</v>
      </c>
      <c r="V42">
        <f>+U42/120</f>
        <v>2</v>
      </c>
    </row>
    <row r="43" spans="1:22" x14ac:dyDescent="0.2">
      <c r="A43" s="232"/>
      <c r="B43" s="232"/>
      <c r="C43" s="217" t="s">
        <v>168</v>
      </c>
      <c r="D43" s="208"/>
      <c r="E43" s="207" t="s">
        <v>10</v>
      </c>
      <c r="F43" s="208"/>
      <c r="G43" s="56">
        <v>1</v>
      </c>
      <c r="H43" s="56">
        <v>7</v>
      </c>
      <c r="I43" s="56">
        <f t="shared" si="3"/>
        <v>7</v>
      </c>
      <c r="J43" s="56">
        <v>0</v>
      </c>
      <c r="K43" s="56">
        <f t="shared" si="7"/>
        <v>7</v>
      </c>
      <c r="L43" s="56">
        <v>0</v>
      </c>
      <c r="M43" s="56">
        <f t="shared" si="1"/>
        <v>7</v>
      </c>
      <c r="N43" s="56">
        <v>40</v>
      </c>
      <c r="O43" s="56">
        <f t="shared" si="2"/>
        <v>280</v>
      </c>
      <c r="P43" s="57"/>
      <c r="Q43">
        <f t="shared" si="8"/>
        <v>0</v>
      </c>
      <c r="R43">
        <f t="shared" si="4"/>
        <v>0</v>
      </c>
      <c r="S43">
        <f t="shared" si="5"/>
        <v>0</v>
      </c>
      <c r="T43">
        <f t="shared" si="6"/>
        <v>0</v>
      </c>
    </row>
    <row r="44" spans="1:22" x14ac:dyDescent="0.2">
      <c r="A44" s="232"/>
      <c r="B44" s="232"/>
      <c r="C44" s="216" t="s">
        <v>169</v>
      </c>
      <c r="D44" s="208"/>
      <c r="E44" s="207" t="s">
        <v>10</v>
      </c>
      <c r="F44" s="208"/>
      <c r="G44" s="56">
        <v>1</v>
      </c>
      <c r="H44" s="56">
        <v>12</v>
      </c>
      <c r="I44" s="56">
        <f t="shared" si="3"/>
        <v>12</v>
      </c>
      <c r="J44" s="56">
        <v>0</v>
      </c>
      <c r="K44" s="56">
        <f t="shared" si="7"/>
        <v>12</v>
      </c>
      <c r="L44" s="56">
        <v>0</v>
      </c>
      <c r="M44" s="56">
        <f t="shared" si="1"/>
        <v>12</v>
      </c>
      <c r="N44" s="56">
        <v>40</v>
      </c>
      <c r="O44" s="56">
        <f t="shared" si="2"/>
        <v>480</v>
      </c>
      <c r="P44" s="57"/>
      <c r="Q44">
        <f t="shared" si="8"/>
        <v>0</v>
      </c>
      <c r="R44">
        <f t="shared" si="4"/>
        <v>0</v>
      </c>
      <c r="S44">
        <f t="shared" si="5"/>
        <v>0</v>
      </c>
      <c r="T44">
        <f t="shared" si="6"/>
        <v>0</v>
      </c>
    </row>
    <row r="45" spans="1:22" x14ac:dyDescent="0.2">
      <c r="A45" s="232"/>
      <c r="B45" s="232"/>
      <c r="C45" s="216" t="s">
        <v>170</v>
      </c>
      <c r="D45" s="208"/>
      <c r="E45" s="207" t="s">
        <v>10</v>
      </c>
      <c r="F45" s="208"/>
      <c r="G45" s="56">
        <v>1</v>
      </c>
      <c r="H45" s="56">
        <v>1</v>
      </c>
      <c r="I45" s="56">
        <f t="shared" si="3"/>
        <v>1</v>
      </c>
      <c r="J45" s="56">
        <v>0</v>
      </c>
      <c r="K45" s="56">
        <f t="shared" si="7"/>
        <v>1</v>
      </c>
      <c r="L45" s="56">
        <v>0</v>
      </c>
      <c r="M45" s="56">
        <f t="shared" si="1"/>
        <v>1</v>
      </c>
      <c r="N45" s="56">
        <v>40</v>
      </c>
      <c r="O45" s="56">
        <f t="shared" si="2"/>
        <v>40</v>
      </c>
      <c r="P45" s="57"/>
      <c r="Q45">
        <f t="shared" si="8"/>
        <v>0</v>
      </c>
      <c r="R45">
        <f t="shared" si="4"/>
        <v>0</v>
      </c>
      <c r="S45">
        <f t="shared" si="5"/>
        <v>0</v>
      </c>
      <c r="T45">
        <f t="shared" si="6"/>
        <v>0</v>
      </c>
    </row>
    <row r="46" spans="1:22" x14ac:dyDescent="0.2">
      <c r="A46" s="232"/>
      <c r="B46" s="232"/>
      <c r="C46" s="209" t="s">
        <v>171</v>
      </c>
      <c r="D46" s="229"/>
      <c r="E46" s="207" t="s">
        <v>10</v>
      </c>
      <c r="F46" s="208"/>
      <c r="G46" s="56">
        <v>1</v>
      </c>
      <c r="H46" s="56">
        <v>1</v>
      </c>
      <c r="I46" s="56">
        <f t="shared" si="3"/>
        <v>1</v>
      </c>
      <c r="J46" s="56">
        <v>0</v>
      </c>
      <c r="K46" s="56">
        <f t="shared" si="7"/>
        <v>1</v>
      </c>
      <c r="L46" s="56">
        <v>0</v>
      </c>
      <c r="M46" s="56">
        <f t="shared" si="1"/>
        <v>1</v>
      </c>
      <c r="N46" s="56">
        <v>40</v>
      </c>
      <c r="O46" s="56">
        <f t="shared" si="2"/>
        <v>40</v>
      </c>
      <c r="P46" s="57"/>
      <c r="Q46">
        <f t="shared" si="8"/>
        <v>0</v>
      </c>
      <c r="R46">
        <f t="shared" si="4"/>
        <v>0</v>
      </c>
      <c r="S46">
        <f t="shared" si="5"/>
        <v>0</v>
      </c>
      <c r="T46">
        <f t="shared" si="6"/>
        <v>0</v>
      </c>
    </row>
    <row r="47" spans="1:22" x14ac:dyDescent="0.2">
      <c r="A47" s="232"/>
      <c r="B47" s="232"/>
      <c r="C47" s="226"/>
      <c r="D47" s="230"/>
      <c r="E47" s="207" t="s">
        <v>10</v>
      </c>
      <c r="F47" s="208"/>
      <c r="G47" s="56">
        <v>1</v>
      </c>
      <c r="H47" s="56">
        <v>1</v>
      </c>
      <c r="I47" s="56">
        <f t="shared" si="3"/>
        <v>1</v>
      </c>
      <c r="J47" s="56">
        <v>0</v>
      </c>
      <c r="K47" s="56">
        <f t="shared" si="7"/>
        <v>1</v>
      </c>
      <c r="L47" s="56">
        <v>0</v>
      </c>
      <c r="M47" s="56">
        <f t="shared" si="1"/>
        <v>1</v>
      </c>
      <c r="N47" s="56">
        <v>40</v>
      </c>
      <c r="O47" s="56">
        <f t="shared" si="2"/>
        <v>40</v>
      </c>
      <c r="P47" s="57"/>
      <c r="Q47">
        <f t="shared" si="8"/>
        <v>0</v>
      </c>
      <c r="R47">
        <f t="shared" si="4"/>
        <v>0</v>
      </c>
      <c r="S47">
        <f t="shared" si="5"/>
        <v>0</v>
      </c>
      <c r="T47">
        <f t="shared" si="6"/>
        <v>0</v>
      </c>
    </row>
    <row r="48" spans="1:22" x14ac:dyDescent="0.2">
      <c r="A48" s="232"/>
      <c r="B48" s="232"/>
      <c r="C48" s="218" t="s">
        <v>172</v>
      </c>
      <c r="D48" s="237"/>
      <c r="E48" s="207" t="s">
        <v>10</v>
      </c>
      <c r="F48" s="208"/>
      <c r="G48" s="56">
        <v>1</v>
      </c>
      <c r="H48" s="56">
        <v>2</v>
      </c>
      <c r="I48" s="56">
        <f t="shared" si="3"/>
        <v>2</v>
      </c>
      <c r="J48" s="56">
        <v>0</v>
      </c>
      <c r="K48" s="56">
        <f t="shared" si="7"/>
        <v>2</v>
      </c>
      <c r="L48" s="56">
        <v>0</v>
      </c>
      <c r="M48" s="56">
        <f t="shared" si="1"/>
        <v>2</v>
      </c>
      <c r="N48" s="56">
        <v>40</v>
      </c>
      <c r="O48" s="56">
        <f t="shared" si="2"/>
        <v>80</v>
      </c>
      <c r="P48" s="57"/>
      <c r="Q48">
        <f t="shared" si="8"/>
        <v>0</v>
      </c>
      <c r="R48">
        <f t="shared" si="4"/>
        <v>0</v>
      </c>
      <c r="S48">
        <f t="shared" si="5"/>
        <v>0</v>
      </c>
      <c r="T48">
        <f t="shared" si="6"/>
        <v>0</v>
      </c>
    </row>
    <row r="49" spans="1:22" x14ac:dyDescent="0.2">
      <c r="A49" s="232"/>
      <c r="B49" s="232"/>
      <c r="C49" s="227"/>
      <c r="D49" s="238"/>
      <c r="E49" s="207" t="s">
        <v>2</v>
      </c>
      <c r="F49" s="208"/>
      <c r="G49" s="56">
        <v>4</v>
      </c>
      <c r="H49" s="56">
        <v>2</v>
      </c>
      <c r="I49" s="56">
        <f t="shared" si="3"/>
        <v>8</v>
      </c>
      <c r="J49" s="56">
        <v>0</v>
      </c>
      <c r="K49" s="56">
        <f t="shared" si="7"/>
        <v>8</v>
      </c>
      <c r="L49" s="56">
        <v>0</v>
      </c>
      <c r="M49" s="56">
        <f t="shared" si="1"/>
        <v>8</v>
      </c>
      <c r="N49" s="56">
        <v>30</v>
      </c>
      <c r="O49" s="56">
        <f t="shared" si="2"/>
        <v>240</v>
      </c>
      <c r="P49" s="57"/>
      <c r="Q49">
        <v>40</v>
      </c>
      <c r="R49">
        <f t="shared" si="4"/>
        <v>1</v>
      </c>
      <c r="S49">
        <f>+V49*Q49</f>
        <v>80</v>
      </c>
      <c r="T49">
        <f t="shared" si="6"/>
        <v>160</v>
      </c>
      <c r="U49">
        <f>+O49</f>
        <v>240</v>
      </c>
      <c r="V49">
        <f>+U49/120</f>
        <v>2</v>
      </c>
    </row>
    <row r="50" spans="1:22" x14ac:dyDescent="0.2">
      <c r="A50" s="232"/>
      <c r="B50" s="232"/>
      <c r="C50" s="216" t="s">
        <v>173</v>
      </c>
      <c r="D50" s="208"/>
      <c r="E50" s="207" t="s">
        <v>2</v>
      </c>
      <c r="F50" s="208"/>
      <c r="G50" s="56">
        <v>4</v>
      </c>
      <c r="H50" s="56">
        <v>1</v>
      </c>
      <c r="I50" s="56">
        <f t="shared" si="3"/>
        <v>4</v>
      </c>
      <c r="J50" s="56">
        <v>0</v>
      </c>
      <c r="K50" s="56">
        <f t="shared" si="7"/>
        <v>4</v>
      </c>
      <c r="L50" s="56">
        <v>0</v>
      </c>
      <c r="M50" s="56">
        <f t="shared" si="1"/>
        <v>4</v>
      </c>
      <c r="N50" s="56">
        <v>30</v>
      </c>
      <c r="O50" s="56">
        <f t="shared" si="2"/>
        <v>120</v>
      </c>
      <c r="P50" s="57"/>
      <c r="Q50">
        <v>40</v>
      </c>
      <c r="R50">
        <f t="shared" si="4"/>
        <v>1</v>
      </c>
      <c r="S50">
        <f>+V50*Q50</f>
        <v>40</v>
      </c>
      <c r="T50">
        <f t="shared" si="6"/>
        <v>80</v>
      </c>
      <c r="U50">
        <f>+O50</f>
        <v>120</v>
      </c>
      <c r="V50">
        <f>+U50/120</f>
        <v>1</v>
      </c>
    </row>
    <row r="51" spans="1:22" x14ac:dyDescent="0.2">
      <c r="A51" s="232"/>
      <c r="B51" s="232"/>
      <c r="C51" s="216" t="s">
        <v>174</v>
      </c>
      <c r="D51" s="208"/>
      <c r="E51" s="207" t="s">
        <v>6</v>
      </c>
      <c r="F51" s="208"/>
      <c r="G51" s="56">
        <v>1</v>
      </c>
      <c r="H51" s="56">
        <v>1</v>
      </c>
      <c r="I51" s="56">
        <f t="shared" si="3"/>
        <v>1</v>
      </c>
      <c r="J51" s="56">
        <v>0</v>
      </c>
      <c r="K51" s="56">
        <f t="shared" si="7"/>
        <v>1</v>
      </c>
      <c r="L51" s="56">
        <v>0</v>
      </c>
      <c r="M51" s="56">
        <f t="shared" si="1"/>
        <v>1</v>
      </c>
      <c r="N51" s="56">
        <v>26</v>
      </c>
      <c r="O51" s="56">
        <f t="shared" si="2"/>
        <v>26</v>
      </c>
      <c r="P51" s="57"/>
      <c r="Q51">
        <v>12</v>
      </c>
      <c r="R51">
        <f t="shared" si="4"/>
        <v>1</v>
      </c>
      <c r="S51">
        <f t="shared" si="5"/>
        <v>12</v>
      </c>
      <c r="T51">
        <f t="shared" si="6"/>
        <v>14</v>
      </c>
    </row>
    <row r="52" spans="1:22" x14ac:dyDescent="0.2">
      <c r="A52" s="232"/>
      <c r="B52" s="232"/>
      <c r="C52" s="216" t="s">
        <v>175</v>
      </c>
      <c r="D52" s="208"/>
      <c r="E52" s="207" t="s">
        <v>10</v>
      </c>
      <c r="F52" s="208"/>
      <c r="G52" s="56">
        <v>1</v>
      </c>
      <c r="H52" s="56">
        <v>2</v>
      </c>
      <c r="I52" s="56">
        <f t="shared" si="3"/>
        <v>2</v>
      </c>
      <c r="J52" s="56">
        <v>0</v>
      </c>
      <c r="K52" s="56">
        <f t="shared" si="7"/>
        <v>2</v>
      </c>
      <c r="L52" s="56">
        <v>0</v>
      </c>
      <c r="M52" s="56">
        <f t="shared" si="1"/>
        <v>2</v>
      </c>
      <c r="N52" s="56">
        <v>40</v>
      </c>
      <c r="O52" s="56">
        <f t="shared" si="2"/>
        <v>80</v>
      </c>
      <c r="P52" s="57"/>
      <c r="Q52">
        <f t="shared" si="8"/>
        <v>0</v>
      </c>
      <c r="R52">
        <f t="shared" si="4"/>
        <v>0</v>
      </c>
      <c r="S52">
        <f t="shared" si="5"/>
        <v>0</v>
      </c>
      <c r="T52">
        <f t="shared" si="6"/>
        <v>0</v>
      </c>
    </row>
    <row r="53" spans="1:22" x14ac:dyDescent="0.2">
      <c r="A53" s="232"/>
      <c r="B53" s="232"/>
      <c r="C53" s="216" t="s">
        <v>176</v>
      </c>
      <c r="D53" s="208"/>
      <c r="E53" s="207" t="s">
        <v>10</v>
      </c>
      <c r="F53" s="208"/>
      <c r="G53" s="56">
        <v>1</v>
      </c>
      <c r="H53" s="56">
        <v>2</v>
      </c>
      <c r="I53" s="56">
        <f t="shared" si="3"/>
        <v>2</v>
      </c>
      <c r="J53" s="56">
        <v>0</v>
      </c>
      <c r="K53" s="56">
        <f t="shared" si="7"/>
        <v>2</v>
      </c>
      <c r="L53" s="56">
        <v>0</v>
      </c>
      <c r="M53" s="56">
        <f t="shared" si="1"/>
        <v>2</v>
      </c>
      <c r="N53" s="56">
        <v>40</v>
      </c>
      <c r="O53" s="56">
        <f t="shared" si="2"/>
        <v>80</v>
      </c>
      <c r="P53" s="57"/>
      <c r="Q53">
        <f t="shared" si="8"/>
        <v>0</v>
      </c>
      <c r="R53">
        <f t="shared" si="4"/>
        <v>0</v>
      </c>
      <c r="S53">
        <f t="shared" si="5"/>
        <v>0</v>
      </c>
      <c r="T53">
        <f t="shared" si="6"/>
        <v>0</v>
      </c>
    </row>
    <row r="54" spans="1:22" x14ac:dyDescent="0.2">
      <c r="A54" s="232"/>
      <c r="B54" s="232"/>
      <c r="C54" s="216" t="s">
        <v>177</v>
      </c>
      <c r="D54" s="208"/>
      <c r="E54" s="207" t="s">
        <v>10</v>
      </c>
      <c r="F54" s="208"/>
      <c r="G54" s="56">
        <v>1</v>
      </c>
      <c r="H54" s="56">
        <v>1</v>
      </c>
      <c r="I54" s="56">
        <f t="shared" si="3"/>
        <v>1</v>
      </c>
      <c r="J54" s="56">
        <v>0</v>
      </c>
      <c r="K54" s="56">
        <f t="shared" si="7"/>
        <v>1</v>
      </c>
      <c r="L54" s="56">
        <v>0</v>
      </c>
      <c r="M54" s="56">
        <f t="shared" si="1"/>
        <v>1</v>
      </c>
      <c r="N54" s="56">
        <v>40</v>
      </c>
      <c r="O54" s="56">
        <f t="shared" si="2"/>
        <v>40</v>
      </c>
      <c r="P54" s="57"/>
      <c r="Q54">
        <f t="shared" si="8"/>
        <v>0</v>
      </c>
      <c r="R54">
        <f t="shared" si="4"/>
        <v>0</v>
      </c>
      <c r="S54">
        <f t="shared" si="5"/>
        <v>0</v>
      </c>
      <c r="T54">
        <f t="shared" si="6"/>
        <v>0</v>
      </c>
    </row>
    <row r="55" spans="1:22" x14ac:dyDescent="0.2">
      <c r="A55" s="232"/>
      <c r="B55" s="232"/>
      <c r="C55" s="216" t="s">
        <v>178</v>
      </c>
      <c r="D55" s="208"/>
      <c r="E55" s="207" t="s">
        <v>10</v>
      </c>
      <c r="F55" s="208"/>
      <c r="G55" s="56">
        <v>1</v>
      </c>
      <c r="H55" s="56">
        <v>3</v>
      </c>
      <c r="I55" s="56">
        <f t="shared" si="3"/>
        <v>3</v>
      </c>
      <c r="J55" s="56">
        <v>0</v>
      </c>
      <c r="K55" s="56">
        <f t="shared" si="7"/>
        <v>3</v>
      </c>
      <c r="L55" s="56">
        <v>0</v>
      </c>
      <c r="M55" s="56">
        <f t="shared" si="1"/>
        <v>3</v>
      </c>
      <c r="N55" s="56">
        <v>40</v>
      </c>
      <c r="O55" s="56">
        <f t="shared" si="2"/>
        <v>120</v>
      </c>
      <c r="P55" s="57"/>
      <c r="Q55">
        <f t="shared" si="8"/>
        <v>0</v>
      </c>
      <c r="R55">
        <f t="shared" si="4"/>
        <v>0</v>
      </c>
      <c r="S55">
        <f t="shared" si="5"/>
        <v>0</v>
      </c>
      <c r="T55">
        <f t="shared" si="6"/>
        <v>0</v>
      </c>
    </row>
    <row r="56" spans="1:22" x14ac:dyDescent="0.2">
      <c r="A56" s="232"/>
      <c r="B56" s="232"/>
      <c r="C56" s="216" t="s">
        <v>179</v>
      </c>
      <c r="D56" s="208"/>
      <c r="E56" s="207" t="s">
        <v>10</v>
      </c>
      <c r="F56" s="208"/>
      <c r="G56" s="56">
        <v>1</v>
      </c>
      <c r="H56" s="56">
        <v>2</v>
      </c>
      <c r="I56" s="56">
        <f t="shared" si="3"/>
        <v>2</v>
      </c>
      <c r="J56" s="56">
        <v>0</v>
      </c>
      <c r="K56" s="56">
        <f t="shared" si="7"/>
        <v>2</v>
      </c>
      <c r="L56" s="56">
        <v>0</v>
      </c>
      <c r="M56" s="56">
        <f t="shared" si="1"/>
        <v>2</v>
      </c>
      <c r="N56" s="56">
        <v>40</v>
      </c>
      <c r="O56" s="56">
        <f t="shared" si="2"/>
        <v>80</v>
      </c>
      <c r="P56" s="57"/>
      <c r="Q56">
        <f t="shared" si="8"/>
        <v>0</v>
      </c>
      <c r="R56">
        <f t="shared" si="4"/>
        <v>0</v>
      </c>
      <c r="S56">
        <f t="shared" si="5"/>
        <v>0</v>
      </c>
      <c r="T56">
        <f t="shared" si="6"/>
        <v>0</v>
      </c>
    </row>
    <row r="57" spans="1:22" x14ac:dyDescent="0.2">
      <c r="A57" s="232"/>
      <c r="B57" s="232"/>
      <c r="C57" s="227" t="s">
        <v>180</v>
      </c>
      <c r="D57" s="212"/>
      <c r="E57" s="226" t="s">
        <v>10</v>
      </c>
      <c r="F57" s="212"/>
      <c r="G57" s="58">
        <v>1</v>
      </c>
      <c r="H57" s="58">
        <v>2</v>
      </c>
      <c r="I57" s="58">
        <f t="shared" si="3"/>
        <v>2</v>
      </c>
      <c r="J57" s="58">
        <v>0</v>
      </c>
      <c r="K57" s="58">
        <f t="shared" si="7"/>
        <v>2</v>
      </c>
      <c r="L57" s="58">
        <v>0</v>
      </c>
      <c r="M57" s="58">
        <f t="shared" si="1"/>
        <v>2</v>
      </c>
      <c r="N57" s="58">
        <v>40</v>
      </c>
      <c r="O57" s="58">
        <f t="shared" si="2"/>
        <v>80</v>
      </c>
      <c r="P57" s="59"/>
      <c r="Q57">
        <f t="shared" si="8"/>
        <v>0</v>
      </c>
      <c r="R57">
        <f t="shared" si="4"/>
        <v>0</v>
      </c>
      <c r="S57">
        <f t="shared" si="5"/>
        <v>0</v>
      </c>
      <c r="T57">
        <f t="shared" si="6"/>
        <v>0</v>
      </c>
    </row>
    <row r="58" spans="1:22" x14ac:dyDescent="0.2">
      <c r="A58" s="232"/>
      <c r="B58" s="232"/>
      <c r="C58" s="216" t="s">
        <v>98</v>
      </c>
      <c r="D58" s="208"/>
      <c r="E58" s="207" t="s">
        <v>10</v>
      </c>
      <c r="F58" s="208"/>
      <c r="G58" s="56">
        <v>1</v>
      </c>
      <c r="H58" s="56">
        <v>6</v>
      </c>
      <c r="I58" s="56">
        <f t="shared" si="3"/>
        <v>6</v>
      </c>
      <c r="J58" s="56">
        <v>0</v>
      </c>
      <c r="K58" s="56">
        <f t="shared" si="7"/>
        <v>6</v>
      </c>
      <c r="L58" s="56">
        <v>0</v>
      </c>
      <c r="M58" s="56">
        <f t="shared" si="1"/>
        <v>6</v>
      </c>
      <c r="N58" s="56">
        <v>40</v>
      </c>
      <c r="O58" s="56">
        <f t="shared" si="2"/>
        <v>240</v>
      </c>
      <c r="P58" s="57"/>
      <c r="Q58">
        <f t="shared" si="8"/>
        <v>0</v>
      </c>
      <c r="R58">
        <f t="shared" si="4"/>
        <v>0</v>
      </c>
      <c r="S58">
        <f t="shared" si="5"/>
        <v>0</v>
      </c>
      <c r="T58">
        <f t="shared" si="6"/>
        <v>0</v>
      </c>
    </row>
    <row r="59" spans="1:22" x14ac:dyDescent="0.2">
      <c r="A59" s="232"/>
      <c r="B59" s="232"/>
      <c r="C59" s="216" t="s">
        <v>99</v>
      </c>
      <c r="D59" s="208"/>
      <c r="E59" s="207" t="s">
        <v>10</v>
      </c>
      <c r="F59" s="208"/>
      <c r="G59" s="56">
        <v>1</v>
      </c>
      <c r="H59" s="56">
        <v>3</v>
      </c>
      <c r="I59" s="56">
        <f t="shared" si="3"/>
        <v>3</v>
      </c>
      <c r="J59" s="56">
        <v>0</v>
      </c>
      <c r="K59" s="56">
        <f t="shared" si="7"/>
        <v>3</v>
      </c>
      <c r="L59" s="56">
        <v>0</v>
      </c>
      <c r="M59" s="56">
        <f t="shared" si="1"/>
        <v>3</v>
      </c>
      <c r="N59" s="56">
        <v>40</v>
      </c>
      <c r="O59" s="56">
        <f t="shared" si="2"/>
        <v>120</v>
      </c>
      <c r="P59" s="57"/>
      <c r="Q59">
        <f t="shared" si="8"/>
        <v>0</v>
      </c>
      <c r="R59">
        <f t="shared" si="4"/>
        <v>0</v>
      </c>
      <c r="S59">
        <f t="shared" si="5"/>
        <v>0</v>
      </c>
      <c r="T59">
        <f t="shared" si="6"/>
        <v>0</v>
      </c>
    </row>
    <row r="60" spans="1:22" x14ac:dyDescent="0.2">
      <c r="A60" s="232"/>
      <c r="B60" s="232"/>
      <c r="C60" s="209" t="s">
        <v>181</v>
      </c>
      <c r="D60" s="229"/>
      <c r="E60" s="207" t="s">
        <v>19</v>
      </c>
      <c r="F60" s="208"/>
      <c r="G60" s="56">
        <v>1</v>
      </c>
      <c r="H60" s="56">
        <v>3</v>
      </c>
      <c r="I60" s="56">
        <f t="shared" si="3"/>
        <v>3</v>
      </c>
      <c r="J60" s="56">
        <v>0</v>
      </c>
      <c r="K60" s="56">
        <f t="shared" si="7"/>
        <v>3</v>
      </c>
      <c r="L60" s="56">
        <v>0</v>
      </c>
      <c r="M60" s="56">
        <f t="shared" si="1"/>
        <v>3</v>
      </c>
      <c r="N60" s="56">
        <v>12</v>
      </c>
      <c r="O60" s="56">
        <f t="shared" si="2"/>
        <v>36</v>
      </c>
      <c r="P60" s="57"/>
      <c r="Q60">
        <f t="shared" si="8"/>
        <v>0</v>
      </c>
      <c r="R60">
        <f t="shared" si="4"/>
        <v>0</v>
      </c>
      <c r="S60">
        <f t="shared" si="5"/>
        <v>0</v>
      </c>
      <c r="T60">
        <f t="shared" si="6"/>
        <v>0</v>
      </c>
    </row>
    <row r="61" spans="1:22" x14ac:dyDescent="0.2">
      <c r="A61" s="232"/>
      <c r="B61" s="232"/>
      <c r="C61" s="226"/>
      <c r="D61" s="230"/>
      <c r="E61" s="207" t="s">
        <v>6</v>
      </c>
      <c r="F61" s="208"/>
      <c r="G61" s="56">
        <v>1</v>
      </c>
      <c r="H61" s="56">
        <v>7</v>
      </c>
      <c r="I61" s="56">
        <f t="shared" si="3"/>
        <v>7</v>
      </c>
      <c r="J61" s="56">
        <v>0</v>
      </c>
      <c r="K61" s="56">
        <f t="shared" si="7"/>
        <v>7</v>
      </c>
      <c r="L61" s="56">
        <v>0</v>
      </c>
      <c r="M61" s="56">
        <f t="shared" si="1"/>
        <v>7</v>
      </c>
      <c r="N61" s="56">
        <v>26</v>
      </c>
      <c r="O61" s="56">
        <f t="shared" si="2"/>
        <v>182</v>
      </c>
      <c r="P61" s="57"/>
      <c r="Q61">
        <v>12</v>
      </c>
      <c r="R61">
        <f t="shared" si="4"/>
        <v>1</v>
      </c>
      <c r="S61">
        <f t="shared" si="5"/>
        <v>84</v>
      </c>
      <c r="T61">
        <f t="shared" si="6"/>
        <v>98</v>
      </c>
    </row>
    <row r="62" spans="1:22" x14ac:dyDescent="0.2">
      <c r="A62" s="232"/>
      <c r="B62" s="232"/>
      <c r="C62" s="216" t="s">
        <v>182</v>
      </c>
      <c r="D62" s="208"/>
      <c r="E62" s="207" t="s">
        <v>2</v>
      </c>
      <c r="F62" s="208"/>
      <c r="G62" s="56">
        <v>4</v>
      </c>
      <c r="H62" s="56">
        <v>3</v>
      </c>
      <c r="I62" s="56">
        <f t="shared" si="3"/>
        <v>12</v>
      </c>
      <c r="J62" s="56">
        <v>0</v>
      </c>
      <c r="K62" s="56">
        <f t="shared" si="7"/>
        <v>8</v>
      </c>
      <c r="L62" s="56">
        <v>4</v>
      </c>
      <c r="M62" s="56">
        <f t="shared" si="1"/>
        <v>12</v>
      </c>
      <c r="N62" s="56">
        <v>30</v>
      </c>
      <c r="O62" s="56">
        <f t="shared" si="2"/>
        <v>360</v>
      </c>
      <c r="P62" s="57"/>
      <c r="Q62">
        <v>40</v>
      </c>
      <c r="R62">
        <f t="shared" si="4"/>
        <v>1</v>
      </c>
      <c r="S62">
        <f>+V62*Q62</f>
        <v>120</v>
      </c>
      <c r="T62">
        <f t="shared" si="6"/>
        <v>240</v>
      </c>
      <c r="U62">
        <f>+O62</f>
        <v>360</v>
      </c>
      <c r="V62">
        <f>+U62/120</f>
        <v>3</v>
      </c>
    </row>
    <row r="63" spans="1:22" x14ac:dyDescent="0.2">
      <c r="A63" s="232"/>
      <c r="B63" s="232"/>
      <c r="C63" s="216" t="s">
        <v>183</v>
      </c>
      <c r="D63" s="208"/>
      <c r="E63" s="207" t="s">
        <v>2</v>
      </c>
      <c r="F63" s="208"/>
      <c r="G63" s="56">
        <v>4</v>
      </c>
      <c r="H63" s="56">
        <v>2</v>
      </c>
      <c r="I63" s="56">
        <f t="shared" si="3"/>
        <v>8</v>
      </c>
      <c r="J63" s="56">
        <v>0</v>
      </c>
      <c r="K63" s="56">
        <f t="shared" si="7"/>
        <v>8</v>
      </c>
      <c r="L63" s="56">
        <v>0</v>
      </c>
      <c r="M63" s="56">
        <f t="shared" si="1"/>
        <v>8</v>
      </c>
      <c r="N63" s="56">
        <v>30</v>
      </c>
      <c r="O63" s="56">
        <f t="shared" si="2"/>
        <v>240</v>
      </c>
      <c r="P63" s="57"/>
      <c r="Q63">
        <v>40</v>
      </c>
      <c r="R63">
        <f t="shared" si="4"/>
        <v>1</v>
      </c>
      <c r="S63">
        <f>+V63*Q63</f>
        <v>80</v>
      </c>
      <c r="T63">
        <f t="shared" si="6"/>
        <v>160</v>
      </c>
      <c r="U63">
        <f>+O63</f>
        <v>240</v>
      </c>
      <c r="V63">
        <f>+U63/120</f>
        <v>2</v>
      </c>
    </row>
    <row r="64" spans="1:22" x14ac:dyDescent="0.2">
      <c r="A64" s="232"/>
      <c r="B64" s="232"/>
      <c r="C64" s="216" t="s">
        <v>184</v>
      </c>
      <c r="D64" s="208"/>
      <c r="E64" s="207" t="s">
        <v>6</v>
      </c>
      <c r="F64" s="208"/>
      <c r="G64" s="56">
        <v>1</v>
      </c>
      <c r="H64" s="56">
        <v>1</v>
      </c>
      <c r="I64" s="56">
        <f t="shared" si="3"/>
        <v>1</v>
      </c>
      <c r="J64" s="56">
        <v>0</v>
      </c>
      <c r="K64" s="56">
        <f t="shared" si="7"/>
        <v>1</v>
      </c>
      <c r="L64" s="56">
        <v>0</v>
      </c>
      <c r="M64" s="56">
        <f t="shared" si="1"/>
        <v>1</v>
      </c>
      <c r="N64" s="56">
        <v>26</v>
      </c>
      <c r="O64" s="56">
        <f t="shared" si="2"/>
        <v>26</v>
      </c>
      <c r="P64" s="57"/>
      <c r="Q64">
        <v>12</v>
      </c>
      <c r="R64">
        <f t="shared" si="4"/>
        <v>1</v>
      </c>
      <c r="S64">
        <f t="shared" si="5"/>
        <v>12</v>
      </c>
      <c r="T64">
        <f t="shared" si="6"/>
        <v>14</v>
      </c>
    </row>
    <row r="65" spans="1:22" x14ac:dyDescent="0.2">
      <c r="A65" s="232"/>
      <c r="B65" s="232"/>
      <c r="C65" s="216" t="s">
        <v>185</v>
      </c>
      <c r="D65" s="208"/>
      <c r="E65" s="207" t="s">
        <v>6</v>
      </c>
      <c r="F65" s="208"/>
      <c r="G65" s="56">
        <v>1</v>
      </c>
      <c r="H65" s="56">
        <v>2</v>
      </c>
      <c r="I65" s="56">
        <f t="shared" si="3"/>
        <v>2</v>
      </c>
      <c r="J65" s="56">
        <v>0</v>
      </c>
      <c r="K65" s="56">
        <f t="shared" si="7"/>
        <v>2</v>
      </c>
      <c r="L65" s="56">
        <v>0</v>
      </c>
      <c r="M65" s="56">
        <f t="shared" si="1"/>
        <v>2</v>
      </c>
      <c r="N65" s="56">
        <v>26</v>
      </c>
      <c r="O65" s="56">
        <f t="shared" si="2"/>
        <v>52</v>
      </c>
      <c r="P65" s="57"/>
      <c r="Q65">
        <v>12</v>
      </c>
      <c r="R65">
        <f t="shared" si="4"/>
        <v>1</v>
      </c>
      <c r="S65">
        <f t="shared" si="5"/>
        <v>24</v>
      </c>
      <c r="T65">
        <f t="shared" si="6"/>
        <v>28</v>
      </c>
    </row>
    <row r="66" spans="1:22" x14ac:dyDescent="0.2">
      <c r="A66" s="232"/>
      <c r="B66" s="232"/>
      <c r="C66" s="216" t="s">
        <v>186</v>
      </c>
      <c r="D66" s="208"/>
      <c r="E66" s="207" t="s">
        <v>10</v>
      </c>
      <c r="F66" s="208"/>
      <c r="G66" s="56">
        <v>1</v>
      </c>
      <c r="H66" s="56">
        <v>2</v>
      </c>
      <c r="I66" s="56">
        <f t="shared" si="3"/>
        <v>2</v>
      </c>
      <c r="J66" s="56">
        <v>0</v>
      </c>
      <c r="K66" s="56">
        <f t="shared" si="7"/>
        <v>2</v>
      </c>
      <c r="L66" s="56">
        <v>0</v>
      </c>
      <c r="M66" s="56">
        <f t="shared" si="1"/>
        <v>2</v>
      </c>
      <c r="N66" s="56">
        <v>40</v>
      </c>
      <c r="O66" s="56">
        <f t="shared" si="2"/>
        <v>80</v>
      </c>
      <c r="P66" s="57"/>
      <c r="Q66">
        <f t="shared" si="8"/>
        <v>0</v>
      </c>
      <c r="R66">
        <f t="shared" si="4"/>
        <v>0</v>
      </c>
      <c r="S66">
        <f t="shared" si="5"/>
        <v>0</v>
      </c>
      <c r="T66">
        <f t="shared" si="6"/>
        <v>0</v>
      </c>
    </row>
    <row r="67" spans="1:22" x14ac:dyDescent="0.2">
      <c r="A67" s="232"/>
      <c r="B67" s="232"/>
      <c r="C67" s="209" t="s">
        <v>62</v>
      </c>
      <c r="D67" s="229"/>
      <c r="E67" s="207" t="s">
        <v>19</v>
      </c>
      <c r="F67" s="208"/>
      <c r="G67" s="56">
        <v>1</v>
      </c>
      <c r="H67" s="56">
        <f>4+4+2+1</f>
        <v>11</v>
      </c>
      <c r="I67" s="56">
        <f t="shared" si="3"/>
        <v>11</v>
      </c>
      <c r="J67" s="56">
        <v>0</v>
      </c>
      <c r="K67" s="56">
        <f t="shared" si="7"/>
        <v>11</v>
      </c>
      <c r="L67" s="56">
        <v>0</v>
      </c>
      <c r="M67" s="56">
        <f t="shared" si="1"/>
        <v>11</v>
      </c>
      <c r="N67" s="56">
        <v>12</v>
      </c>
      <c r="O67" s="56">
        <f t="shared" si="2"/>
        <v>132</v>
      </c>
      <c r="P67" s="57"/>
      <c r="Q67">
        <f t="shared" si="8"/>
        <v>0</v>
      </c>
      <c r="R67">
        <f t="shared" si="4"/>
        <v>0</v>
      </c>
      <c r="S67">
        <f t="shared" si="5"/>
        <v>0</v>
      </c>
      <c r="T67">
        <f t="shared" si="6"/>
        <v>0</v>
      </c>
    </row>
    <row r="68" spans="1:22" x14ac:dyDescent="0.2">
      <c r="A68" s="232"/>
      <c r="B68" s="232"/>
      <c r="C68" s="226"/>
      <c r="D68" s="230"/>
      <c r="E68" s="207" t="s">
        <v>6</v>
      </c>
      <c r="F68" s="208"/>
      <c r="G68" s="56">
        <v>1</v>
      </c>
      <c r="H68" s="56">
        <f>5+1+1+1+1</f>
        <v>9</v>
      </c>
      <c r="I68" s="56">
        <f t="shared" si="3"/>
        <v>9</v>
      </c>
      <c r="J68" s="56">
        <v>0</v>
      </c>
      <c r="K68" s="56">
        <f t="shared" si="7"/>
        <v>7</v>
      </c>
      <c r="L68" s="56">
        <v>2</v>
      </c>
      <c r="M68" s="56">
        <f t="shared" si="1"/>
        <v>9</v>
      </c>
      <c r="N68" s="56">
        <v>26</v>
      </c>
      <c r="O68" s="56">
        <f t="shared" si="2"/>
        <v>234</v>
      </c>
      <c r="P68" s="57"/>
      <c r="Q68">
        <v>12</v>
      </c>
      <c r="R68">
        <f t="shared" si="4"/>
        <v>1</v>
      </c>
      <c r="S68">
        <f t="shared" si="5"/>
        <v>108</v>
      </c>
      <c r="T68">
        <f t="shared" si="6"/>
        <v>126</v>
      </c>
    </row>
    <row r="69" spans="1:22" x14ac:dyDescent="0.2">
      <c r="A69" s="232"/>
      <c r="B69" s="232"/>
      <c r="C69" s="216" t="s">
        <v>187</v>
      </c>
      <c r="D69" s="208"/>
      <c r="E69" s="207" t="s">
        <v>6</v>
      </c>
      <c r="F69" s="208"/>
      <c r="G69" s="56">
        <v>1</v>
      </c>
      <c r="H69" s="56">
        <v>3</v>
      </c>
      <c r="I69" s="56">
        <f t="shared" si="3"/>
        <v>3</v>
      </c>
      <c r="J69" s="56">
        <v>0</v>
      </c>
      <c r="K69" s="56">
        <f t="shared" si="7"/>
        <v>2</v>
      </c>
      <c r="L69" s="56">
        <v>1</v>
      </c>
      <c r="M69" s="56">
        <f t="shared" si="1"/>
        <v>3</v>
      </c>
      <c r="N69" s="56">
        <v>26</v>
      </c>
      <c r="O69" s="56">
        <f t="shared" si="2"/>
        <v>78</v>
      </c>
      <c r="P69" s="57"/>
      <c r="Q69">
        <v>12</v>
      </c>
      <c r="R69">
        <f t="shared" si="4"/>
        <v>1</v>
      </c>
      <c r="S69">
        <f t="shared" si="5"/>
        <v>36</v>
      </c>
      <c r="T69">
        <f t="shared" si="6"/>
        <v>42</v>
      </c>
    </row>
    <row r="70" spans="1:22" x14ac:dyDescent="0.2">
      <c r="A70" s="232"/>
      <c r="B70" s="232"/>
      <c r="C70" s="216" t="s">
        <v>188</v>
      </c>
      <c r="D70" s="208"/>
      <c r="E70" s="207" t="s">
        <v>2</v>
      </c>
      <c r="F70" s="208"/>
      <c r="G70" s="56">
        <v>4</v>
      </c>
      <c r="H70" s="56">
        <v>1</v>
      </c>
      <c r="I70" s="56">
        <f t="shared" si="3"/>
        <v>4</v>
      </c>
      <c r="J70" s="56">
        <v>0</v>
      </c>
      <c r="K70" s="56">
        <f t="shared" si="7"/>
        <v>4</v>
      </c>
      <c r="L70" s="56">
        <v>0</v>
      </c>
      <c r="M70" s="56">
        <f t="shared" si="1"/>
        <v>4</v>
      </c>
      <c r="N70" s="56">
        <v>30</v>
      </c>
      <c r="O70" s="56">
        <f t="shared" si="2"/>
        <v>120</v>
      </c>
      <c r="P70" s="57"/>
      <c r="Q70">
        <v>40</v>
      </c>
      <c r="R70">
        <f t="shared" si="4"/>
        <v>1</v>
      </c>
      <c r="S70">
        <f>+V70*Q70</f>
        <v>40</v>
      </c>
      <c r="T70">
        <f t="shared" si="6"/>
        <v>80</v>
      </c>
      <c r="U70">
        <f>+O70</f>
        <v>120</v>
      </c>
      <c r="V70">
        <f>+U70/120</f>
        <v>1</v>
      </c>
    </row>
    <row r="71" spans="1:22" x14ac:dyDescent="0.2">
      <c r="A71" s="232"/>
      <c r="B71" s="232"/>
      <c r="C71" s="216" t="s">
        <v>189</v>
      </c>
      <c r="D71" s="208"/>
      <c r="E71" s="207" t="s">
        <v>2</v>
      </c>
      <c r="F71" s="208"/>
      <c r="G71" s="56">
        <v>4</v>
      </c>
      <c r="H71" s="56">
        <v>1</v>
      </c>
      <c r="I71" s="56">
        <f t="shared" si="3"/>
        <v>4</v>
      </c>
      <c r="J71" s="56">
        <v>0</v>
      </c>
      <c r="K71" s="56">
        <f t="shared" si="7"/>
        <v>4</v>
      </c>
      <c r="L71" s="56">
        <v>0</v>
      </c>
      <c r="M71" s="56">
        <f t="shared" si="1"/>
        <v>4</v>
      </c>
      <c r="N71" s="56">
        <v>30</v>
      </c>
      <c r="O71" s="56">
        <f t="shared" si="2"/>
        <v>120</v>
      </c>
      <c r="P71" s="57"/>
      <c r="Q71">
        <v>40</v>
      </c>
      <c r="R71">
        <f t="shared" si="4"/>
        <v>1</v>
      </c>
      <c r="S71">
        <f>+V71*Q71</f>
        <v>40</v>
      </c>
      <c r="T71">
        <f t="shared" si="6"/>
        <v>80</v>
      </c>
      <c r="U71">
        <f>+O71</f>
        <v>120</v>
      </c>
      <c r="V71">
        <f>+U71/120</f>
        <v>1</v>
      </c>
    </row>
    <row r="72" spans="1:22" x14ac:dyDescent="0.2">
      <c r="A72" s="232"/>
      <c r="B72" s="232"/>
      <c r="C72" s="216" t="s">
        <v>190</v>
      </c>
      <c r="D72" s="208"/>
      <c r="E72" s="207" t="s">
        <v>12</v>
      </c>
      <c r="F72" s="208"/>
      <c r="G72" s="56">
        <v>1</v>
      </c>
      <c r="H72" s="56">
        <v>2</v>
      </c>
      <c r="I72" s="56">
        <f t="shared" si="3"/>
        <v>2</v>
      </c>
      <c r="J72" s="56">
        <v>0</v>
      </c>
      <c r="K72" s="56">
        <f t="shared" si="7"/>
        <v>2</v>
      </c>
      <c r="L72" s="56">
        <v>0</v>
      </c>
      <c r="M72" s="56">
        <f t="shared" si="1"/>
        <v>2</v>
      </c>
      <c r="N72" s="56">
        <v>18</v>
      </c>
      <c r="O72" s="56">
        <f t="shared" si="2"/>
        <v>36</v>
      </c>
      <c r="P72" s="57" t="s">
        <v>100</v>
      </c>
      <c r="Q72">
        <f t="shared" si="8"/>
        <v>0</v>
      </c>
      <c r="R72">
        <f t="shared" si="4"/>
        <v>0</v>
      </c>
      <c r="S72">
        <f t="shared" si="5"/>
        <v>0</v>
      </c>
      <c r="T72">
        <f t="shared" si="6"/>
        <v>0</v>
      </c>
    </row>
    <row r="73" spans="1:22" x14ac:dyDescent="0.2">
      <c r="A73" s="232"/>
      <c r="B73" s="232"/>
      <c r="C73" s="209" t="s">
        <v>191</v>
      </c>
      <c r="D73" s="229"/>
      <c r="E73" s="207" t="s">
        <v>2</v>
      </c>
      <c r="F73" s="208"/>
      <c r="G73" s="56">
        <v>4</v>
      </c>
      <c r="H73" s="56">
        <v>5</v>
      </c>
      <c r="I73" s="56">
        <f t="shared" si="3"/>
        <v>20</v>
      </c>
      <c r="J73" s="56"/>
      <c r="K73" s="56">
        <f t="shared" si="7"/>
        <v>16</v>
      </c>
      <c r="L73" s="56">
        <v>4</v>
      </c>
      <c r="M73" s="56">
        <f t="shared" si="1"/>
        <v>20</v>
      </c>
      <c r="N73" s="56">
        <v>30</v>
      </c>
      <c r="O73" s="56">
        <f t="shared" si="2"/>
        <v>600</v>
      </c>
      <c r="P73" s="57"/>
      <c r="Q73">
        <v>40</v>
      </c>
      <c r="R73">
        <f t="shared" si="4"/>
        <v>1</v>
      </c>
      <c r="S73">
        <f>+V73*Q73</f>
        <v>200</v>
      </c>
      <c r="T73">
        <f t="shared" si="6"/>
        <v>400</v>
      </c>
      <c r="U73">
        <f>+O73</f>
        <v>600</v>
      </c>
      <c r="V73">
        <f>+U73/120</f>
        <v>5</v>
      </c>
    </row>
    <row r="74" spans="1:22" x14ac:dyDescent="0.2">
      <c r="A74" s="232"/>
      <c r="B74" s="232"/>
      <c r="C74" s="231"/>
      <c r="D74" s="236"/>
      <c r="E74" s="207" t="s">
        <v>10</v>
      </c>
      <c r="F74" s="208"/>
      <c r="G74" s="56">
        <v>1</v>
      </c>
      <c r="H74" s="56">
        <v>1</v>
      </c>
      <c r="I74" s="56">
        <f t="shared" si="3"/>
        <v>1</v>
      </c>
      <c r="J74" s="56">
        <v>0</v>
      </c>
      <c r="K74" s="56">
        <f t="shared" si="7"/>
        <v>1</v>
      </c>
      <c r="L74" s="56">
        <v>0</v>
      </c>
      <c r="M74" s="56">
        <f t="shared" ref="M74:M91" si="9">SUM(J74:L74)</f>
        <v>1</v>
      </c>
      <c r="N74" s="56">
        <v>40</v>
      </c>
      <c r="O74" s="56">
        <f t="shared" ref="O74:O91" si="10">N74*I74</f>
        <v>40</v>
      </c>
      <c r="P74" s="57" t="s">
        <v>100</v>
      </c>
      <c r="Q74">
        <f t="shared" si="8"/>
        <v>0</v>
      </c>
      <c r="R74">
        <f t="shared" si="4"/>
        <v>0</v>
      </c>
      <c r="S74">
        <f t="shared" si="5"/>
        <v>0</v>
      </c>
      <c r="T74">
        <f t="shared" si="6"/>
        <v>0</v>
      </c>
    </row>
    <row r="75" spans="1:22" x14ac:dyDescent="0.2">
      <c r="A75" s="232"/>
      <c r="B75" s="232"/>
      <c r="C75" s="226"/>
      <c r="D75" s="230"/>
      <c r="E75" s="207" t="s">
        <v>12</v>
      </c>
      <c r="F75" s="208"/>
      <c r="G75" s="56">
        <v>1</v>
      </c>
      <c r="H75" s="56">
        <v>5</v>
      </c>
      <c r="I75" s="56">
        <f t="shared" ref="I75:I91" si="11">G75*H75</f>
        <v>5</v>
      </c>
      <c r="J75" s="56">
        <v>0</v>
      </c>
      <c r="K75" s="56">
        <f t="shared" si="7"/>
        <v>5</v>
      </c>
      <c r="L75" s="56">
        <v>0</v>
      </c>
      <c r="M75" s="56">
        <f t="shared" si="9"/>
        <v>5</v>
      </c>
      <c r="N75" s="56">
        <v>18</v>
      </c>
      <c r="O75" s="56">
        <f t="shared" si="10"/>
        <v>90</v>
      </c>
      <c r="P75" s="57" t="s">
        <v>100</v>
      </c>
      <c r="Q75">
        <f t="shared" si="8"/>
        <v>0</v>
      </c>
      <c r="R75">
        <f t="shared" si="4"/>
        <v>0</v>
      </c>
      <c r="S75">
        <f t="shared" si="5"/>
        <v>0</v>
      </c>
      <c r="T75">
        <f t="shared" si="6"/>
        <v>0</v>
      </c>
    </row>
    <row r="76" spans="1:22" x14ac:dyDescent="0.2">
      <c r="A76" s="232"/>
      <c r="B76" s="232"/>
      <c r="C76" s="216" t="s">
        <v>192</v>
      </c>
      <c r="D76" s="208"/>
      <c r="E76" s="207" t="s">
        <v>10</v>
      </c>
      <c r="F76" s="208"/>
      <c r="G76" s="56">
        <v>1</v>
      </c>
      <c r="H76" s="56">
        <v>3</v>
      </c>
      <c r="I76" s="56">
        <f t="shared" si="11"/>
        <v>3</v>
      </c>
      <c r="J76" s="56">
        <v>0</v>
      </c>
      <c r="K76" s="56">
        <f t="shared" ref="K76:K91" si="12">I76-J76-L76</f>
        <v>3</v>
      </c>
      <c r="L76" s="56">
        <v>0</v>
      </c>
      <c r="M76" s="56">
        <f t="shared" si="9"/>
        <v>3</v>
      </c>
      <c r="N76" s="56">
        <v>40</v>
      </c>
      <c r="O76" s="56">
        <f t="shared" si="10"/>
        <v>120</v>
      </c>
      <c r="P76" s="57"/>
      <c r="Q76">
        <f t="shared" si="8"/>
        <v>0</v>
      </c>
      <c r="R76">
        <f t="shared" si="4"/>
        <v>0</v>
      </c>
      <c r="S76">
        <f t="shared" si="5"/>
        <v>0</v>
      </c>
      <c r="T76">
        <f t="shared" si="6"/>
        <v>0</v>
      </c>
    </row>
    <row r="77" spans="1:22" x14ac:dyDescent="0.2">
      <c r="A77" s="232"/>
      <c r="B77" s="232"/>
      <c r="C77" s="209" t="s">
        <v>193</v>
      </c>
      <c r="D77" s="229"/>
      <c r="E77" s="207" t="s">
        <v>6</v>
      </c>
      <c r="F77" s="208"/>
      <c r="G77" s="56">
        <v>1</v>
      </c>
      <c r="H77" s="56">
        <v>10</v>
      </c>
      <c r="I77" s="56">
        <f t="shared" si="11"/>
        <v>10</v>
      </c>
      <c r="J77" s="56">
        <v>0</v>
      </c>
      <c r="K77" s="56">
        <f t="shared" si="12"/>
        <v>7</v>
      </c>
      <c r="L77" s="56">
        <v>3</v>
      </c>
      <c r="M77" s="56">
        <f t="shared" si="9"/>
        <v>10</v>
      </c>
      <c r="N77" s="56">
        <v>26</v>
      </c>
      <c r="O77" s="56">
        <f t="shared" si="10"/>
        <v>260</v>
      </c>
      <c r="P77" s="57"/>
      <c r="Q77">
        <v>12</v>
      </c>
      <c r="R77">
        <f t="shared" ref="R77:R91" si="13">+IF(OR(E77=$Z$5,E77=$Z$6,E77=$Z$7,E77=$Z$8,E77=$Z$9,E77=$Z$10,E77=$Z$11),0,1)</f>
        <v>1</v>
      </c>
      <c r="S77">
        <f t="shared" ref="S77:S91" si="14">+Q77*I77</f>
        <v>120</v>
      </c>
      <c r="T77">
        <f t="shared" ref="T77:T91" si="15">+IF(R77=0,0,O77-S77)</f>
        <v>140</v>
      </c>
    </row>
    <row r="78" spans="1:22" x14ac:dyDescent="0.2">
      <c r="A78" s="232"/>
      <c r="B78" s="232"/>
      <c r="C78" s="226"/>
      <c r="D78" s="230"/>
      <c r="E78" s="207" t="s">
        <v>19</v>
      </c>
      <c r="F78" s="208"/>
      <c r="G78" s="56">
        <v>1</v>
      </c>
      <c r="H78" s="56">
        <v>1</v>
      </c>
      <c r="I78" s="56">
        <f t="shared" si="11"/>
        <v>1</v>
      </c>
      <c r="J78" s="56">
        <v>0</v>
      </c>
      <c r="K78" s="56">
        <f t="shared" si="12"/>
        <v>0</v>
      </c>
      <c r="L78" s="56">
        <v>1</v>
      </c>
      <c r="M78" s="56">
        <f t="shared" si="9"/>
        <v>1</v>
      </c>
      <c r="N78" s="56">
        <v>12</v>
      </c>
      <c r="O78" s="56">
        <f t="shared" si="10"/>
        <v>12</v>
      </c>
      <c r="P78" s="57"/>
      <c r="Q78">
        <f t="shared" ref="Q78:Q91" si="16">+IF(R78=0,0,"")</f>
        <v>0</v>
      </c>
      <c r="R78">
        <f t="shared" si="13"/>
        <v>0</v>
      </c>
      <c r="S78">
        <f t="shared" si="14"/>
        <v>0</v>
      </c>
      <c r="T78">
        <f t="shared" si="15"/>
        <v>0</v>
      </c>
    </row>
    <row r="79" spans="1:22" x14ac:dyDescent="0.2">
      <c r="A79" s="232"/>
      <c r="B79" s="232"/>
      <c r="C79" s="216" t="s">
        <v>204</v>
      </c>
      <c r="D79" s="208"/>
      <c r="E79" s="207" t="s">
        <v>6</v>
      </c>
      <c r="F79" s="208"/>
      <c r="G79" s="56">
        <v>1</v>
      </c>
      <c r="H79" s="56">
        <v>4</v>
      </c>
      <c r="I79" s="56">
        <f t="shared" si="11"/>
        <v>4</v>
      </c>
      <c r="J79" s="56">
        <v>0</v>
      </c>
      <c r="K79" s="56">
        <f t="shared" si="12"/>
        <v>4</v>
      </c>
      <c r="L79" s="56">
        <v>0</v>
      </c>
      <c r="M79" s="56">
        <f t="shared" si="9"/>
        <v>4</v>
      </c>
      <c r="N79" s="56">
        <v>26</v>
      </c>
      <c r="O79" s="56">
        <f t="shared" si="10"/>
        <v>104</v>
      </c>
      <c r="P79" s="57"/>
      <c r="Q79">
        <v>12</v>
      </c>
      <c r="R79">
        <f t="shared" si="13"/>
        <v>1</v>
      </c>
      <c r="S79">
        <f t="shared" si="14"/>
        <v>48</v>
      </c>
      <c r="T79">
        <f t="shared" si="15"/>
        <v>56</v>
      </c>
    </row>
    <row r="80" spans="1:22" x14ac:dyDescent="0.2">
      <c r="A80" s="232"/>
      <c r="B80" s="232"/>
      <c r="C80" s="216" t="s">
        <v>101</v>
      </c>
      <c r="D80" s="208"/>
      <c r="E80" s="207" t="s">
        <v>10</v>
      </c>
      <c r="F80" s="208"/>
      <c r="G80" s="56">
        <v>1</v>
      </c>
      <c r="H80" s="56">
        <v>2</v>
      </c>
      <c r="I80" s="56">
        <f t="shared" si="11"/>
        <v>2</v>
      </c>
      <c r="J80" s="56">
        <v>0</v>
      </c>
      <c r="K80" s="56">
        <f t="shared" si="12"/>
        <v>2</v>
      </c>
      <c r="L80" s="56">
        <v>0</v>
      </c>
      <c r="M80" s="56">
        <f t="shared" si="9"/>
        <v>2</v>
      </c>
      <c r="N80" s="56">
        <v>40</v>
      </c>
      <c r="O80" s="56">
        <f t="shared" si="10"/>
        <v>80</v>
      </c>
      <c r="P80" s="57"/>
      <c r="Q80">
        <f t="shared" si="16"/>
        <v>0</v>
      </c>
      <c r="R80">
        <f t="shared" si="13"/>
        <v>0</v>
      </c>
      <c r="S80">
        <f t="shared" si="14"/>
        <v>0</v>
      </c>
      <c r="T80">
        <f t="shared" si="15"/>
        <v>0</v>
      </c>
    </row>
    <row r="81" spans="1:22" x14ac:dyDescent="0.2">
      <c r="A81" s="232"/>
      <c r="B81" s="232"/>
      <c r="C81" s="216" t="s">
        <v>194</v>
      </c>
      <c r="D81" s="208"/>
      <c r="E81" s="207" t="s">
        <v>10</v>
      </c>
      <c r="F81" s="208"/>
      <c r="G81" s="56">
        <v>1</v>
      </c>
      <c r="H81" s="56">
        <v>2</v>
      </c>
      <c r="I81" s="56">
        <f t="shared" si="11"/>
        <v>2</v>
      </c>
      <c r="J81" s="56">
        <v>0</v>
      </c>
      <c r="K81" s="56">
        <f t="shared" si="12"/>
        <v>2</v>
      </c>
      <c r="L81" s="56">
        <v>0</v>
      </c>
      <c r="M81" s="56">
        <f t="shared" si="9"/>
        <v>2</v>
      </c>
      <c r="N81" s="56">
        <v>40</v>
      </c>
      <c r="O81" s="56">
        <f t="shared" si="10"/>
        <v>80</v>
      </c>
      <c r="P81" s="57"/>
      <c r="Q81">
        <f t="shared" si="16"/>
        <v>0</v>
      </c>
      <c r="R81">
        <f t="shared" si="13"/>
        <v>0</v>
      </c>
      <c r="S81">
        <f t="shared" si="14"/>
        <v>0</v>
      </c>
      <c r="T81">
        <f t="shared" si="15"/>
        <v>0</v>
      </c>
    </row>
    <row r="82" spans="1:22" x14ac:dyDescent="0.2">
      <c r="A82" s="232"/>
      <c r="B82" s="232"/>
      <c r="C82" s="216" t="s">
        <v>196</v>
      </c>
      <c r="D82" s="208"/>
      <c r="E82" s="207" t="s">
        <v>10</v>
      </c>
      <c r="F82" s="208"/>
      <c r="G82" s="56">
        <v>1</v>
      </c>
      <c r="H82" s="56">
        <v>2</v>
      </c>
      <c r="I82" s="56">
        <f t="shared" si="11"/>
        <v>2</v>
      </c>
      <c r="J82" s="56">
        <v>0</v>
      </c>
      <c r="K82" s="56">
        <f t="shared" si="12"/>
        <v>2</v>
      </c>
      <c r="L82" s="56">
        <v>0</v>
      </c>
      <c r="M82" s="56">
        <f t="shared" si="9"/>
        <v>2</v>
      </c>
      <c r="N82" s="56">
        <v>40</v>
      </c>
      <c r="O82" s="56">
        <f t="shared" si="10"/>
        <v>80</v>
      </c>
      <c r="P82" s="57"/>
      <c r="Q82">
        <f t="shared" si="16"/>
        <v>0</v>
      </c>
      <c r="R82">
        <f t="shared" si="13"/>
        <v>0</v>
      </c>
      <c r="S82">
        <f t="shared" si="14"/>
        <v>0</v>
      </c>
      <c r="T82">
        <f t="shared" si="15"/>
        <v>0</v>
      </c>
    </row>
    <row r="83" spans="1:22" x14ac:dyDescent="0.2">
      <c r="A83" s="232"/>
      <c r="B83" s="232"/>
      <c r="C83" s="216" t="s">
        <v>197</v>
      </c>
      <c r="D83" s="208"/>
      <c r="E83" s="207" t="s">
        <v>10</v>
      </c>
      <c r="F83" s="208"/>
      <c r="G83" s="56">
        <v>1</v>
      </c>
      <c r="H83" s="56">
        <v>7</v>
      </c>
      <c r="I83" s="56">
        <f t="shared" si="11"/>
        <v>7</v>
      </c>
      <c r="J83" s="56">
        <v>0</v>
      </c>
      <c r="K83" s="56">
        <f t="shared" si="12"/>
        <v>7</v>
      </c>
      <c r="L83" s="56">
        <v>0</v>
      </c>
      <c r="M83" s="56">
        <f t="shared" si="9"/>
        <v>7</v>
      </c>
      <c r="N83" s="56">
        <v>40</v>
      </c>
      <c r="O83" s="56">
        <f t="shared" si="10"/>
        <v>280</v>
      </c>
      <c r="P83" s="57"/>
      <c r="Q83">
        <f t="shared" si="16"/>
        <v>0</v>
      </c>
      <c r="R83">
        <f t="shared" si="13"/>
        <v>0</v>
      </c>
      <c r="S83">
        <f t="shared" si="14"/>
        <v>0</v>
      </c>
      <c r="T83">
        <f t="shared" si="15"/>
        <v>0</v>
      </c>
    </row>
    <row r="84" spans="1:22" x14ac:dyDescent="0.2">
      <c r="A84" s="232"/>
      <c r="B84" s="232"/>
      <c r="C84" s="216" t="s">
        <v>198</v>
      </c>
      <c r="D84" s="208"/>
      <c r="E84" s="207" t="s">
        <v>10</v>
      </c>
      <c r="F84" s="208"/>
      <c r="G84" s="56">
        <v>1</v>
      </c>
      <c r="H84" s="56">
        <v>2</v>
      </c>
      <c r="I84" s="56">
        <f t="shared" si="11"/>
        <v>2</v>
      </c>
      <c r="J84" s="56">
        <v>0</v>
      </c>
      <c r="K84" s="56">
        <f t="shared" si="12"/>
        <v>2</v>
      </c>
      <c r="L84" s="56">
        <v>0</v>
      </c>
      <c r="M84" s="56">
        <f t="shared" si="9"/>
        <v>2</v>
      </c>
      <c r="N84" s="56">
        <v>40</v>
      </c>
      <c r="O84" s="56">
        <f t="shared" si="10"/>
        <v>80</v>
      </c>
      <c r="P84" s="57"/>
      <c r="Q84">
        <f t="shared" si="16"/>
        <v>0</v>
      </c>
      <c r="R84">
        <f t="shared" si="13"/>
        <v>0</v>
      </c>
      <c r="S84">
        <f t="shared" si="14"/>
        <v>0</v>
      </c>
      <c r="T84">
        <f t="shared" si="15"/>
        <v>0</v>
      </c>
    </row>
    <row r="85" spans="1:22" x14ac:dyDescent="0.2">
      <c r="A85" s="232"/>
      <c r="B85" s="232"/>
      <c r="C85" s="209" t="s">
        <v>199</v>
      </c>
      <c r="D85" s="229"/>
      <c r="E85" s="207" t="s">
        <v>10</v>
      </c>
      <c r="F85" s="208"/>
      <c r="G85" s="56">
        <v>1</v>
      </c>
      <c r="H85" s="56">
        <v>5</v>
      </c>
      <c r="I85" s="56">
        <f t="shared" si="11"/>
        <v>5</v>
      </c>
      <c r="J85" s="56">
        <v>0</v>
      </c>
      <c r="K85" s="56">
        <f t="shared" si="12"/>
        <v>5</v>
      </c>
      <c r="L85" s="56">
        <v>0</v>
      </c>
      <c r="M85" s="56">
        <f t="shared" si="9"/>
        <v>5</v>
      </c>
      <c r="N85" s="56">
        <v>40</v>
      </c>
      <c r="O85" s="56">
        <f t="shared" si="10"/>
        <v>200</v>
      </c>
      <c r="P85" s="57"/>
      <c r="Q85">
        <f t="shared" si="16"/>
        <v>0</v>
      </c>
      <c r="R85">
        <f t="shared" si="13"/>
        <v>0</v>
      </c>
      <c r="S85">
        <f t="shared" si="14"/>
        <v>0</v>
      </c>
      <c r="T85">
        <f t="shared" si="15"/>
        <v>0</v>
      </c>
    </row>
    <row r="86" spans="1:22" x14ac:dyDescent="0.2">
      <c r="A86" s="232"/>
      <c r="B86" s="232"/>
      <c r="C86" s="226"/>
      <c r="D86" s="230"/>
      <c r="E86" s="207" t="s">
        <v>2</v>
      </c>
      <c r="F86" s="208"/>
      <c r="G86" s="56">
        <v>4</v>
      </c>
      <c r="H86" s="56">
        <v>1</v>
      </c>
      <c r="I86" s="56">
        <f t="shared" si="11"/>
        <v>4</v>
      </c>
      <c r="J86" s="56">
        <v>0</v>
      </c>
      <c r="K86" s="56">
        <f t="shared" si="12"/>
        <v>4</v>
      </c>
      <c r="L86" s="56">
        <v>0</v>
      </c>
      <c r="M86" s="56">
        <f t="shared" si="9"/>
        <v>4</v>
      </c>
      <c r="N86" s="56">
        <v>30</v>
      </c>
      <c r="O86" s="56">
        <f t="shared" si="10"/>
        <v>120</v>
      </c>
      <c r="P86" s="57"/>
      <c r="Q86">
        <v>40</v>
      </c>
      <c r="R86">
        <f t="shared" si="13"/>
        <v>1</v>
      </c>
      <c r="S86">
        <f>+V86*Q86</f>
        <v>40</v>
      </c>
      <c r="T86">
        <f t="shared" si="15"/>
        <v>80</v>
      </c>
      <c r="U86">
        <f>+O86</f>
        <v>120</v>
      </c>
      <c r="V86">
        <f>+U86/120</f>
        <v>1</v>
      </c>
    </row>
    <row r="87" spans="1:22" x14ac:dyDescent="0.2">
      <c r="A87" s="232"/>
      <c r="B87" s="232"/>
      <c r="C87" s="216" t="s">
        <v>200</v>
      </c>
      <c r="D87" s="208"/>
      <c r="E87" s="207" t="s">
        <v>10</v>
      </c>
      <c r="F87" s="208"/>
      <c r="G87" s="56">
        <v>1</v>
      </c>
      <c r="H87" s="56">
        <v>4</v>
      </c>
      <c r="I87" s="56">
        <f t="shared" si="11"/>
        <v>4</v>
      </c>
      <c r="J87" s="56">
        <v>0</v>
      </c>
      <c r="K87" s="56">
        <f t="shared" si="12"/>
        <v>4</v>
      </c>
      <c r="L87" s="56">
        <v>0</v>
      </c>
      <c r="M87" s="56">
        <f t="shared" si="9"/>
        <v>4</v>
      </c>
      <c r="N87" s="56">
        <v>40</v>
      </c>
      <c r="O87" s="56">
        <f t="shared" si="10"/>
        <v>160</v>
      </c>
      <c r="P87" s="57"/>
      <c r="Q87">
        <f t="shared" si="16"/>
        <v>0</v>
      </c>
      <c r="R87">
        <f t="shared" si="13"/>
        <v>0</v>
      </c>
      <c r="S87">
        <f t="shared" si="14"/>
        <v>0</v>
      </c>
      <c r="T87">
        <f t="shared" si="15"/>
        <v>0</v>
      </c>
    </row>
    <row r="88" spans="1:22" x14ac:dyDescent="0.2">
      <c r="A88" s="232"/>
      <c r="B88" s="232"/>
      <c r="C88" s="216" t="s">
        <v>201</v>
      </c>
      <c r="D88" s="208"/>
      <c r="E88" s="207" t="s">
        <v>6</v>
      </c>
      <c r="F88" s="208"/>
      <c r="G88" s="56">
        <v>1</v>
      </c>
      <c r="H88" s="56">
        <v>7</v>
      </c>
      <c r="I88" s="56">
        <f t="shared" si="11"/>
        <v>7</v>
      </c>
      <c r="J88" s="56">
        <v>0</v>
      </c>
      <c r="K88" s="56">
        <f t="shared" si="12"/>
        <v>7</v>
      </c>
      <c r="L88" s="56">
        <v>0</v>
      </c>
      <c r="M88" s="56">
        <f t="shared" si="9"/>
        <v>7</v>
      </c>
      <c r="N88" s="56">
        <v>26</v>
      </c>
      <c r="O88" s="56">
        <f t="shared" si="10"/>
        <v>182</v>
      </c>
      <c r="P88" s="57"/>
      <c r="Q88">
        <v>12</v>
      </c>
      <c r="R88">
        <f t="shared" si="13"/>
        <v>1</v>
      </c>
      <c r="S88">
        <f t="shared" si="14"/>
        <v>84</v>
      </c>
      <c r="T88">
        <f t="shared" si="15"/>
        <v>98</v>
      </c>
    </row>
    <row r="89" spans="1:22" x14ac:dyDescent="0.2">
      <c r="A89" s="232"/>
      <c r="B89" s="232"/>
      <c r="C89" s="216" t="s">
        <v>202</v>
      </c>
      <c r="D89" s="208"/>
      <c r="E89" s="207" t="s">
        <v>6</v>
      </c>
      <c r="F89" s="208"/>
      <c r="G89" s="56">
        <v>1</v>
      </c>
      <c r="H89" s="56">
        <v>1</v>
      </c>
      <c r="I89" s="56">
        <f t="shared" si="11"/>
        <v>1</v>
      </c>
      <c r="J89" s="56">
        <v>0</v>
      </c>
      <c r="K89" s="56">
        <f t="shared" si="12"/>
        <v>1</v>
      </c>
      <c r="L89" s="56">
        <v>0</v>
      </c>
      <c r="M89" s="56">
        <f t="shared" si="9"/>
        <v>1</v>
      </c>
      <c r="N89" s="56">
        <v>26</v>
      </c>
      <c r="O89" s="56">
        <f t="shared" si="10"/>
        <v>26</v>
      </c>
      <c r="P89" s="57"/>
      <c r="Q89">
        <v>12</v>
      </c>
      <c r="R89">
        <f t="shared" si="13"/>
        <v>1</v>
      </c>
      <c r="S89">
        <f t="shared" si="14"/>
        <v>12</v>
      </c>
      <c r="T89">
        <f t="shared" si="15"/>
        <v>14</v>
      </c>
    </row>
    <row r="90" spans="1:22" x14ac:dyDescent="0.2">
      <c r="A90" s="232"/>
      <c r="B90" s="232"/>
      <c r="C90" s="209" t="s">
        <v>203</v>
      </c>
      <c r="D90" s="229"/>
      <c r="E90" s="207" t="s">
        <v>6</v>
      </c>
      <c r="F90" s="208"/>
      <c r="G90" s="56">
        <v>1</v>
      </c>
      <c r="H90" s="56">
        <v>2</v>
      </c>
      <c r="I90" s="56">
        <f t="shared" si="11"/>
        <v>2</v>
      </c>
      <c r="J90" s="56">
        <v>0</v>
      </c>
      <c r="K90" s="56">
        <f t="shared" si="12"/>
        <v>2</v>
      </c>
      <c r="L90" s="56">
        <v>0</v>
      </c>
      <c r="M90" s="56">
        <f t="shared" si="9"/>
        <v>2</v>
      </c>
      <c r="N90" s="56">
        <v>26</v>
      </c>
      <c r="O90" s="56">
        <f t="shared" si="10"/>
        <v>52</v>
      </c>
      <c r="P90" s="57"/>
      <c r="Q90">
        <v>12</v>
      </c>
      <c r="R90">
        <f t="shared" si="13"/>
        <v>1</v>
      </c>
      <c r="S90">
        <f t="shared" si="14"/>
        <v>24</v>
      </c>
      <c r="T90">
        <f t="shared" si="15"/>
        <v>28</v>
      </c>
    </row>
    <row r="91" spans="1:22" x14ac:dyDescent="0.2">
      <c r="A91" s="233"/>
      <c r="B91" s="233"/>
      <c r="C91" s="226"/>
      <c r="D91" s="230"/>
      <c r="E91" s="207" t="s">
        <v>12</v>
      </c>
      <c r="F91" s="208"/>
      <c r="G91" s="56">
        <v>1</v>
      </c>
      <c r="H91" s="56">
        <v>1</v>
      </c>
      <c r="I91" s="56">
        <f t="shared" si="11"/>
        <v>1</v>
      </c>
      <c r="J91" s="56">
        <v>0</v>
      </c>
      <c r="K91" s="56">
        <f t="shared" si="12"/>
        <v>1</v>
      </c>
      <c r="L91" s="56">
        <v>0</v>
      </c>
      <c r="M91" s="56">
        <f t="shared" si="9"/>
        <v>1</v>
      </c>
      <c r="N91" s="56">
        <v>18</v>
      </c>
      <c r="O91" s="56">
        <f t="shared" si="10"/>
        <v>18</v>
      </c>
      <c r="P91" s="57"/>
      <c r="Q91">
        <f t="shared" si="16"/>
        <v>0</v>
      </c>
      <c r="R91">
        <f t="shared" si="13"/>
        <v>0</v>
      </c>
      <c r="S91">
        <f t="shared" si="14"/>
        <v>0</v>
      </c>
      <c r="T91">
        <f t="shared" si="15"/>
        <v>0</v>
      </c>
    </row>
    <row r="92" spans="1:22" ht="15" thickBot="1" x14ac:dyDescent="0.25"/>
    <row r="93" spans="1:22" ht="28.5" customHeight="1" thickBot="1" x14ac:dyDescent="0.25">
      <c r="N93" s="89" t="s">
        <v>247</v>
      </c>
      <c r="O93" s="93">
        <f>SUM(O12:O91)</f>
        <v>18224</v>
      </c>
    </row>
  </sheetData>
  <mergeCells count="164">
    <mergeCell ref="C73:D75"/>
    <mergeCell ref="C43:D43"/>
    <mergeCell ref="C44:D44"/>
    <mergeCell ref="C45:D45"/>
    <mergeCell ref="C46:D47"/>
    <mergeCell ref="C48:D49"/>
    <mergeCell ref="C33:D33"/>
    <mergeCell ref="C34:D36"/>
    <mergeCell ref="C38:D40"/>
    <mergeCell ref="C37:D37"/>
    <mergeCell ref="A12:A91"/>
    <mergeCell ref="C12:D12"/>
    <mergeCell ref="C13:D15"/>
    <mergeCell ref="C17:D17"/>
    <mergeCell ref="C18:D20"/>
    <mergeCell ref="C21:D22"/>
    <mergeCell ref="C25:D25"/>
    <mergeCell ref="C50:D50"/>
    <mergeCell ref="C53:D53"/>
    <mergeCell ref="C71:D71"/>
    <mergeCell ref="C16:D16"/>
    <mergeCell ref="B12:B40"/>
    <mergeCell ref="B41:B91"/>
    <mergeCell ref="C76:D76"/>
    <mergeCell ref="C77:D78"/>
    <mergeCell ref="C79:D79"/>
    <mergeCell ref="C80:D80"/>
    <mergeCell ref="C81:D81"/>
    <mergeCell ref="C82:D82"/>
    <mergeCell ref="C60:D61"/>
    <mergeCell ref="C67:D68"/>
    <mergeCell ref="C69:D69"/>
    <mergeCell ref="C70:D70"/>
    <mergeCell ref="C72:D72"/>
    <mergeCell ref="E88:F88"/>
    <mergeCell ref="E89:F89"/>
    <mergeCell ref="E90:F90"/>
    <mergeCell ref="E91:F91"/>
    <mergeCell ref="E85:F85"/>
    <mergeCell ref="E86:F86"/>
    <mergeCell ref="C87:D87"/>
    <mergeCell ref="E87:F87"/>
    <mergeCell ref="E78:F78"/>
    <mergeCell ref="E79:F79"/>
    <mergeCell ref="E80:F80"/>
    <mergeCell ref="E81:F81"/>
    <mergeCell ref="E82:F82"/>
    <mergeCell ref="E83:F83"/>
    <mergeCell ref="E84:F84"/>
    <mergeCell ref="C83:D83"/>
    <mergeCell ref="C85:D86"/>
    <mergeCell ref="C88:D88"/>
    <mergeCell ref="C89:D89"/>
    <mergeCell ref="C90:D91"/>
    <mergeCell ref="C84:D84"/>
    <mergeCell ref="C5:O5"/>
    <mergeCell ref="C6:E6"/>
    <mergeCell ref="I6:K6"/>
    <mergeCell ref="L6:O6"/>
    <mergeCell ref="A7:P7"/>
    <mergeCell ref="A8:B8"/>
    <mergeCell ref="C8:D8"/>
    <mergeCell ref="E8:E9"/>
    <mergeCell ref="F8:I9"/>
    <mergeCell ref="J8:L9"/>
    <mergeCell ref="A1:B6"/>
    <mergeCell ref="C1:O4"/>
    <mergeCell ref="P1:P6"/>
    <mergeCell ref="E72:F72"/>
    <mergeCell ref="E73:F73"/>
    <mergeCell ref="E74:F74"/>
    <mergeCell ref="E75:F75"/>
    <mergeCell ref="E76:F76"/>
    <mergeCell ref="E77:F77"/>
    <mergeCell ref="E68:F68"/>
    <mergeCell ref="E69:F69"/>
    <mergeCell ref="E70:F70"/>
    <mergeCell ref="E71:F71"/>
    <mergeCell ref="E64:F64"/>
    <mergeCell ref="C65:D65"/>
    <mergeCell ref="E65:F65"/>
    <mergeCell ref="C66:D66"/>
    <mergeCell ref="E66:F66"/>
    <mergeCell ref="E67:F67"/>
    <mergeCell ref="E60:F60"/>
    <mergeCell ref="E61:F61"/>
    <mergeCell ref="C62:D62"/>
    <mergeCell ref="E62:F62"/>
    <mergeCell ref="C63:D63"/>
    <mergeCell ref="E63:F63"/>
    <mergeCell ref="C64:D64"/>
    <mergeCell ref="E56:F56"/>
    <mergeCell ref="E57:F57"/>
    <mergeCell ref="E58:F58"/>
    <mergeCell ref="C59:D59"/>
    <mergeCell ref="E59:F59"/>
    <mergeCell ref="C57:D57"/>
    <mergeCell ref="C58:D58"/>
    <mergeCell ref="C51:D51"/>
    <mergeCell ref="E51:F51"/>
    <mergeCell ref="C52:D52"/>
    <mergeCell ref="E52:F52"/>
    <mergeCell ref="E53:F53"/>
    <mergeCell ref="E54:F54"/>
    <mergeCell ref="C55:D55"/>
    <mergeCell ref="E55:F55"/>
    <mergeCell ref="C54:D54"/>
    <mergeCell ref="C56:D56"/>
    <mergeCell ref="E47:F47"/>
    <mergeCell ref="E48:F48"/>
    <mergeCell ref="E49:F49"/>
    <mergeCell ref="E50:F50"/>
    <mergeCell ref="C41:D41"/>
    <mergeCell ref="E41:F41"/>
    <mergeCell ref="C42:D42"/>
    <mergeCell ref="E42:F42"/>
    <mergeCell ref="E43:F43"/>
    <mergeCell ref="E44:F44"/>
    <mergeCell ref="E45:F45"/>
    <mergeCell ref="E38:F38"/>
    <mergeCell ref="E39:F39"/>
    <mergeCell ref="E40:F40"/>
    <mergeCell ref="E33:F33"/>
    <mergeCell ref="E34:F34"/>
    <mergeCell ref="E35:F35"/>
    <mergeCell ref="E36:F36"/>
    <mergeCell ref="E37:F37"/>
    <mergeCell ref="E46:F46"/>
    <mergeCell ref="E28:F28"/>
    <mergeCell ref="E29:F29"/>
    <mergeCell ref="E30:F30"/>
    <mergeCell ref="E31:F31"/>
    <mergeCell ref="E32:F32"/>
    <mergeCell ref="C23:D24"/>
    <mergeCell ref="E23:F23"/>
    <mergeCell ref="E24:F24"/>
    <mergeCell ref="E25:F25"/>
    <mergeCell ref="E26:F26"/>
    <mergeCell ref="E27:F27"/>
    <mergeCell ref="C26:D27"/>
    <mergeCell ref="C28:D29"/>
    <mergeCell ref="C30:D32"/>
    <mergeCell ref="E16:F16"/>
    <mergeCell ref="E17:F17"/>
    <mergeCell ref="E18:F18"/>
    <mergeCell ref="E19:F19"/>
    <mergeCell ref="E20:F20"/>
    <mergeCell ref="E21:F21"/>
    <mergeCell ref="E22:F22"/>
    <mergeCell ref="E12:F12"/>
    <mergeCell ref="E13:F13"/>
    <mergeCell ref="E14:F14"/>
    <mergeCell ref="E15:F15"/>
    <mergeCell ref="B10:B11"/>
    <mergeCell ref="C10:D11"/>
    <mergeCell ref="A10:A11"/>
    <mergeCell ref="E10:I10"/>
    <mergeCell ref="J10:M10"/>
    <mergeCell ref="N10:O10"/>
    <mergeCell ref="A9:B9"/>
    <mergeCell ref="C9:D9"/>
    <mergeCell ref="M8:P9"/>
    <mergeCell ref="P10:P11"/>
    <mergeCell ref="E11:F11"/>
  </mergeCells>
  <dataValidations count="1">
    <dataValidation type="list" allowBlank="1" showInputMessage="1" showErrorMessage="1" prompt="DATOS NO VALIDOS" sqref="E12:E91" xr:uid="{F7BA1ACD-3057-492B-9779-1AF6851E9565}">
      <formula1>$AB$3:$AB$21</formula1>
    </dataValidation>
  </dataValidations>
  <pageMargins left="0.7" right="0.7" top="0.75" bottom="0.75" header="0.3" footer="0.3"/>
  <drawing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100"/>
  <sheetViews>
    <sheetView topLeftCell="E10" workbookViewId="0">
      <pane xSplit="2" ySplit="2" topLeftCell="O12" activePane="bottomRight" state="frozen"/>
      <selection activeCell="E10" sqref="E10"/>
      <selection pane="topRight" activeCell="G10" sqref="G10"/>
      <selection pane="bottomLeft" activeCell="E12" sqref="E12"/>
      <selection pane="bottomRight" activeCell="E11" sqref="E11:F11"/>
    </sheetView>
  </sheetViews>
  <sheetFormatPr baseColWidth="10" defaultColWidth="14.375" defaultRowHeight="15" customHeight="1" x14ac:dyDescent="0.2"/>
  <cols>
    <col min="1" max="5" width="10.75" customWidth="1"/>
    <col min="6" max="6" width="26.25" customWidth="1"/>
    <col min="7" max="7" width="11.625" customWidth="1"/>
    <col min="8" max="13" width="10.75" customWidth="1"/>
    <col min="14" max="14" width="15.625" customWidth="1"/>
    <col min="15" max="15" width="13.25" customWidth="1"/>
    <col min="16" max="16" width="22" customWidth="1"/>
    <col min="19" max="19" width="27.5" customWidth="1"/>
    <col min="26" max="26" width="29.5" customWidth="1"/>
  </cols>
  <sheetData>
    <row r="1" spans="1:26" ht="14.25" customHeight="1" x14ac:dyDescent="0.25">
      <c r="A1" s="122"/>
      <c r="B1" s="123"/>
      <c r="C1" s="142" t="s">
        <v>0</v>
      </c>
      <c r="D1" s="115"/>
      <c r="E1" s="115"/>
      <c r="F1" s="115"/>
      <c r="G1" s="115"/>
      <c r="H1" s="115"/>
      <c r="I1" s="115"/>
      <c r="J1" s="115"/>
      <c r="K1" s="115"/>
      <c r="L1" s="115"/>
      <c r="M1" s="115"/>
      <c r="N1" s="115"/>
      <c r="O1" s="123"/>
      <c r="P1" s="149"/>
      <c r="Z1" s="1" t="s">
        <v>40</v>
      </c>
    </row>
    <row r="2" spans="1:26" ht="14.25" customHeight="1" x14ac:dyDescent="0.25">
      <c r="A2" s="124"/>
      <c r="B2" s="125"/>
      <c r="C2" s="143"/>
      <c r="D2" s="144"/>
      <c r="E2" s="144"/>
      <c r="F2" s="144"/>
      <c r="G2" s="144"/>
      <c r="H2" s="144"/>
      <c r="I2" s="144"/>
      <c r="J2" s="144"/>
      <c r="K2" s="144"/>
      <c r="L2" s="144"/>
      <c r="M2" s="144"/>
      <c r="N2" s="144"/>
      <c r="O2" s="125"/>
      <c r="P2" s="148"/>
      <c r="Z2" s="1" t="s">
        <v>43</v>
      </c>
    </row>
    <row r="3" spans="1:26" ht="19.5" customHeight="1" x14ac:dyDescent="0.25">
      <c r="A3" s="124"/>
      <c r="B3" s="125"/>
      <c r="C3" s="143"/>
      <c r="D3" s="144"/>
      <c r="E3" s="144"/>
      <c r="F3" s="144"/>
      <c r="G3" s="144"/>
      <c r="H3" s="144"/>
      <c r="I3" s="144"/>
      <c r="J3" s="144"/>
      <c r="K3" s="144"/>
      <c r="L3" s="144"/>
      <c r="M3" s="144"/>
      <c r="N3" s="144"/>
      <c r="O3" s="125"/>
      <c r="P3" s="148"/>
      <c r="Z3" s="1" t="s">
        <v>44</v>
      </c>
    </row>
    <row r="4" spans="1:26" ht="39.75" customHeight="1" x14ac:dyDescent="0.25">
      <c r="A4" s="124"/>
      <c r="B4" s="125"/>
      <c r="C4" s="145"/>
      <c r="D4" s="146"/>
      <c r="E4" s="146"/>
      <c r="F4" s="146"/>
      <c r="G4" s="146"/>
      <c r="H4" s="146"/>
      <c r="I4" s="146"/>
      <c r="J4" s="146"/>
      <c r="K4" s="146"/>
      <c r="L4" s="146"/>
      <c r="M4" s="146"/>
      <c r="N4" s="146"/>
      <c r="O4" s="127"/>
      <c r="P4" s="148"/>
      <c r="Z4" s="1" t="s">
        <v>46</v>
      </c>
    </row>
    <row r="5" spans="1:26" ht="17.25" customHeight="1" x14ac:dyDescent="0.25">
      <c r="A5" s="124"/>
      <c r="B5" s="125"/>
      <c r="C5" s="135" t="s">
        <v>5</v>
      </c>
      <c r="D5" s="136"/>
      <c r="E5" s="136"/>
      <c r="F5" s="136"/>
      <c r="G5" s="136"/>
      <c r="H5" s="136"/>
      <c r="I5" s="136"/>
      <c r="J5" s="136"/>
      <c r="K5" s="136"/>
      <c r="L5" s="136"/>
      <c r="M5" s="136"/>
      <c r="N5" s="136"/>
      <c r="O5" s="137"/>
      <c r="P5" s="148"/>
      <c r="Z5" s="99" t="s">
        <v>48</v>
      </c>
    </row>
    <row r="6" spans="1:26" ht="22.5" customHeight="1" x14ac:dyDescent="0.25">
      <c r="A6" s="126"/>
      <c r="B6" s="127"/>
      <c r="C6" s="120" t="s">
        <v>7</v>
      </c>
      <c r="D6" s="121"/>
      <c r="E6" s="121"/>
      <c r="F6" s="3"/>
      <c r="G6" s="4" t="s">
        <v>8</v>
      </c>
      <c r="H6" s="2"/>
      <c r="I6" s="135" t="s">
        <v>9</v>
      </c>
      <c r="J6" s="136"/>
      <c r="K6" s="137"/>
      <c r="L6" s="135">
        <v>2</v>
      </c>
      <c r="M6" s="136"/>
      <c r="N6" s="136"/>
      <c r="O6" s="137"/>
      <c r="P6" s="150"/>
      <c r="Z6" s="99" t="s">
        <v>50</v>
      </c>
    </row>
    <row r="7" spans="1:26" ht="14.25" customHeight="1" x14ac:dyDescent="0.25">
      <c r="A7" s="133" t="s">
        <v>11</v>
      </c>
      <c r="B7" s="121"/>
      <c r="C7" s="121"/>
      <c r="D7" s="121"/>
      <c r="E7" s="121"/>
      <c r="F7" s="121"/>
      <c r="G7" s="121"/>
      <c r="H7" s="121"/>
      <c r="I7" s="121"/>
      <c r="J7" s="121"/>
      <c r="K7" s="121"/>
      <c r="L7" s="121"/>
      <c r="M7" s="121"/>
      <c r="N7" s="121"/>
      <c r="O7" s="121"/>
      <c r="P7" s="134"/>
      <c r="Z7" s="99" t="s">
        <v>51</v>
      </c>
    </row>
    <row r="8" spans="1:26" ht="14.25" customHeight="1" x14ac:dyDescent="0.25">
      <c r="A8" s="131" t="s">
        <v>13</v>
      </c>
      <c r="B8" s="130"/>
      <c r="C8" s="153" t="s">
        <v>14</v>
      </c>
      <c r="D8" s="132"/>
      <c r="E8" s="154" t="s">
        <v>15</v>
      </c>
      <c r="F8" s="114" t="s">
        <v>16</v>
      </c>
      <c r="G8" s="115"/>
      <c r="H8" s="115"/>
      <c r="I8" s="115"/>
      <c r="J8" s="156" t="s">
        <v>17</v>
      </c>
      <c r="K8" s="115"/>
      <c r="L8" s="123"/>
      <c r="M8" s="114" t="s">
        <v>252</v>
      </c>
      <c r="N8" s="115"/>
      <c r="O8" s="115"/>
      <c r="P8" s="116"/>
      <c r="Z8" s="99" t="s">
        <v>10</v>
      </c>
    </row>
    <row r="9" spans="1:26" ht="14.25" customHeight="1" x14ac:dyDescent="0.25">
      <c r="A9" s="138" t="s">
        <v>20</v>
      </c>
      <c r="B9" s="139"/>
      <c r="C9" s="161" t="s">
        <v>21</v>
      </c>
      <c r="D9" s="162"/>
      <c r="E9" s="155"/>
      <c r="F9" s="117"/>
      <c r="G9" s="118"/>
      <c r="H9" s="118"/>
      <c r="I9" s="118"/>
      <c r="J9" s="157"/>
      <c r="K9" s="118"/>
      <c r="L9" s="158"/>
      <c r="M9" s="117"/>
      <c r="N9" s="118"/>
      <c r="O9" s="118"/>
      <c r="P9" s="119"/>
      <c r="Z9" s="99" t="s">
        <v>12</v>
      </c>
    </row>
    <row r="10" spans="1:26" ht="14.25" customHeight="1" x14ac:dyDescent="0.25">
      <c r="A10" s="140" t="s">
        <v>22</v>
      </c>
      <c r="B10" s="154" t="s">
        <v>23</v>
      </c>
      <c r="C10" s="114" t="s">
        <v>24</v>
      </c>
      <c r="D10" s="123"/>
      <c r="E10" s="128" t="s">
        <v>25</v>
      </c>
      <c r="F10" s="129"/>
      <c r="G10" s="129"/>
      <c r="H10" s="129"/>
      <c r="I10" s="130"/>
      <c r="J10" s="131" t="s">
        <v>26</v>
      </c>
      <c r="K10" s="129"/>
      <c r="L10" s="129"/>
      <c r="M10" s="132"/>
      <c r="N10" s="152" t="s">
        <v>27</v>
      </c>
      <c r="O10" s="130"/>
      <c r="P10" s="147" t="s">
        <v>28</v>
      </c>
      <c r="S10" s="107" t="s">
        <v>259</v>
      </c>
      <c r="T10" s="107">
        <f>+SUM(T12:T113)*252*12/1000</f>
        <v>6435.0720000000001</v>
      </c>
      <c r="Z10" s="99" t="s">
        <v>19</v>
      </c>
    </row>
    <row r="11" spans="1:26" ht="65.25" customHeight="1" x14ac:dyDescent="0.25">
      <c r="A11" s="190"/>
      <c r="B11" s="191"/>
      <c r="C11" s="117"/>
      <c r="D11" s="158"/>
      <c r="E11" s="187" t="s">
        <v>30</v>
      </c>
      <c r="F11" s="188"/>
      <c r="G11" s="7" t="s">
        <v>31</v>
      </c>
      <c r="H11" s="7" t="s">
        <v>32</v>
      </c>
      <c r="I11" s="6" t="s">
        <v>33</v>
      </c>
      <c r="J11" s="8" t="s">
        <v>34</v>
      </c>
      <c r="K11" s="7" t="s">
        <v>35</v>
      </c>
      <c r="L11" s="7" t="s">
        <v>36</v>
      </c>
      <c r="M11" s="9" t="s">
        <v>37</v>
      </c>
      <c r="N11" s="10" t="s">
        <v>38</v>
      </c>
      <c r="O11" s="7" t="s">
        <v>39</v>
      </c>
      <c r="P11" s="186"/>
      <c r="Q11" s="104" t="s">
        <v>256</v>
      </c>
      <c r="R11" s="104" t="s">
        <v>258</v>
      </c>
      <c r="S11" s="105" t="s">
        <v>257</v>
      </c>
      <c r="T11" s="106" t="s">
        <v>254</v>
      </c>
      <c r="Z11" s="99" t="s">
        <v>43</v>
      </c>
    </row>
    <row r="12" spans="1:26" ht="14.25" customHeight="1" x14ac:dyDescent="0.2">
      <c r="A12" s="201"/>
      <c r="B12" s="201">
        <v>1</v>
      </c>
      <c r="C12" s="213" t="s">
        <v>218</v>
      </c>
      <c r="D12" s="210"/>
      <c r="E12" s="207" t="s">
        <v>29</v>
      </c>
      <c r="F12" s="208"/>
      <c r="G12" s="56">
        <v>2</v>
      </c>
      <c r="H12" s="56">
        <f>8+4+4+4+8+21+12</f>
        <v>61</v>
      </c>
      <c r="I12" s="56">
        <f t="shared" ref="I12:I30" si="0">G12*H12</f>
        <v>122</v>
      </c>
      <c r="J12" s="56">
        <v>0</v>
      </c>
      <c r="K12" s="56">
        <f t="shared" ref="K12:K30" si="1">I12-J12-L12</f>
        <v>100</v>
      </c>
      <c r="L12" s="56">
        <f>2+2+3+2+9+4</f>
        <v>22</v>
      </c>
      <c r="M12" s="56">
        <f t="shared" ref="M12:M30" si="2">SUM(J12:L12)</f>
        <v>122</v>
      </c>
      <c r="N12" s="56">
        <v>26</v>
      </c>
      <c r="O12" s="56">
        <f t="shared" ref="O12:O30" si="3">N12*I12</f>
        <v>3172</v>
      </c>
      <c r="P12" s="57"/>
      <c r="Q12">
        <v>12</v>
      </c>
      <c r="R12">
        <f>+IF(OR(E12=$Z$5,E12=$Z$6,E12=$Z$7,E12=$Z$8,E12=$Z$9,E12=$Z$10,E12=$Z$11),0,1)</f>
        <v>1</v>
      </c>
      <c r="S12">
        <f t="shared" ref="S12:S19" si="4">+Q12*I12</f>
        <v>1464</v>
      </c>
      <c r="T12">
        <f>+IF(R12=0,0,O12-S12)</f>
        <v>1708</v>
      </c>
    </row>
    <row r="13" spans="1:26" ht="14.25" customHeight="1" x14ac:dyDescent="0.2">
      <c r="A13" s="202"/>
      <c r="B13" s="202"/>
      <c r="C13" s="214"/>
      <c r="D13" s="215"/>
      <c r="E13" s="207" t="s">
        <v>19</v>
      </c>
      <c r="F13" s="208"/>
      <c r="G13" s="56">
        <v>1</v>
      </c>
      <c r="H13" s="56">
        <f>12+8+22</f>
        <v>42</v>
      </c>
      <c r="I13" s="56">
        <f t="shared" si="0"/>
        <v>42</v>
      </c>
      <c r="J13" s="56">
        <v>0</v>
      </c>
      <c r="K13" s="56">
        <f t="shared" si="1"/>
        <v>39</v>
      </c>
      <c r="L13" s="56">
        <f>3</f>
        <v>3</v>
      </c>
      <c r="M13" s="56">
        <f t="shared" si="2"/>
        <v>42</v>
      </c>
      <c r="N13" s="56">
        <v>12</v>
      </c>
      <c r="O13" s="56">
        <f t="shared" si="3"/>
        <v>504</v>
      </c>
      <c r="P13" s="57" t="s">
        <v>233</v>
      </c>
      <c r="Q13">
        <f t="shared" ref="Q13:Q27" si="5">+IF(R13=0,0,"")</f>
        <v>0</v>
      </c>
      <c r="R13">
        <f t="shared" ref="R13:R30" si="6">+IF(OR(E13=$Z$5,E13=$Z$6,E13=$Z$7,E13=$Z$8,E13=$Z$9,E13=$Z$10,E13=$Z$11),0,1)</f>
        <v>0</v>
      </c>
      <c r="S13">
        <f t="shared" si="4"/>
        <v>0</v>
      </c>
      <c r="T13">
        <f t="shared" ref="T13:T30" si="7">+IF(R13=0,0,O13-S13)</f>
        <v>0</v>
      </c>
    </row>
    <row r="14" spans="1:26" ht="14.25" customHeight="1" x14ac:dyDescent="0.2">
      <c r="A14" s="202"/>
      <c r="B14" s="202"/>
      <c r="C14" s="211"/>
      <c r="D14" s="212"/>
      <c r="E14" s="207" t="s">
        <v>46</v>
      </c>
      <c r="F14" s="208"/>
      <c r="G14" s="56">
        <v>1</v>
      </c>
      <c r="H14" s="56">
        <v>3</v>
      </c>
      <c r="I14" s="56">
        <f t="shared" si="0"/>
        <v>3</v>
      </c>
      <c r="J14" s="56">
        <v>0</v>
      </c>
      <c r="K14" s="56">
        <f t="shared" si="1"/>
        <v>0</v>
      </c>
      <c r="L14" s="56">
        <v>3</v>
      </c>
      <c r="M14" s="56">
        <f t="shared" si="2"/>
        <v>3</v>
      </c>
      <c r="N14" s="56">
        <v>200</v>
      </c>
      <c r="O14" s="56">
        <f t="shared" si="3"/>
        <v>600</v>
      </c>
      <c r="P14" s="57"/>
      <c r="Q14">
        <v>200</v>
      </c>
      <c r="R14">
        <f t="shared" si="6"/>
        <v>1</v>
      </c>
      <c r="S14">
        <f t="shared" si="4"/>
        <v>600</v>
      </c>
      <c r="T14">
        <f t="shared" si="7"/>
        <v>0</v>
      </c>
    </row>
    <row r="15" spans="1:26" ht="14.25" customHeight="1" x14ac:dyDescent="0.2">
      <c r="A15" s="202"/>
      <c r="B15" s="202"/>
      <c r="C15" s="213" t="s">
        <v>219</v>
      </c>
      <c r="D15" s="210"/>
      <c r="E15" s="207" t="s">
        <v>48</v>
      </c>
      <c r="F15" s="208"/>
      <c r="G15" s="56">
        <v>1</v>
      </c>
      <c r="H15" s="56">
        <f>6+2+1</f>
        <v>9</v>
      </c>
      <c r="I15" s="56">
        <f t="shared" si="0"/>
        <v>9</v>
      </c>
      <c r="J15" s="56">
        <v>0</v>
      </c>
      <c r="K15" s="56">
        <f t="shared" si="1"/>
        <v>3</v>
      </c>
      <c r="L15" s="56">
        <f>5+1</f>
        <v>6</v>
      </c>
      <c r="M15" s="56">
        <f t="shared" si="2"/>
        <v>9</v>
      </c>
      <c r="N15" s="56">
        <v>100</v>
      </c>
      <c r="O15" s="56">
        <f t="shared" si="3"/>
        <v>900</v>
      </c>
      <c r="P15" s="57"/>
      <c r="Q15">
        <f t="shared" si="5"/>
        <v>0</v>
      </c>
      <c r="R15">
        <f t="shared" si="6"/>
        <v>0</v>
      </c>
      <c r="S15">
        <f t="shared" si="4"/>
        <v>0</v>
      </c>
      <c r="T15">
        <f t="shared" si="7"/>
        <v>0</v>
      </c>
    </row>
    <row r="16" spans="1:26" ht="14.25" customHeight="1" x14ac:dyDescent="0.2">
      <c r="A16" s="202"/>
      <c r="B16" s="202"/>
      <c r="C16" s="211"/>
      <c r="D16" s="212"/>
      <c r="E16" s="207" t="s">
        <v>50</v>
      </c>
      <c r="F16" s="208"/>
      <c r="G16" s="56">
        <v>1</v>
      </c>
      <c r="H16" s="56">
        <f>7</f>
        <v>7</v>
      </c>
      <c r="I16" s="56">
        <f t="shared" si="0"/>
        <v>7</v>
      </c>
      <c r="J16" s="56">
        <v>0</v>
      </c>
      <c r="K16" s="56">
        <f t="shared" si="1"/>
        <v>6</v>
      </c>
      <c r="L16" s="56">
        <v>1</v>
      </c>
      <c r="M16" s="56">
        <f t="shared" si="2"/>
        <v>7</v>
      </c>
      <c r="N16" s="56">
        <v>50</v>
      </c>
      <c r="O16" s="56">
        <f t="shared" si="3"/>
        <v>350</v>
      </c>
      <c r="P16" s="57"/>
      <c r="Q16">
        <f t="shared" si="5"/>
        <v>0</v>
      </c>
      <c r="R16">
        <f t="shared" si="6"/>
        <v>0</v>
      </c>
      <c r="S16">
        <f t="shared" si="4"/>
        <v>0</v>
      </c>
      <c r="T16">
        <f t="shared" si="7"/>
        <v>0</v>
      </c>
    </row>
    <row r="17" spans="1:20" ht="18" customHeight="1" x14ac:dyDescent="0.2">
      <c r="A17" s="202"/>
      <c r="B17" s="202"/>
      <c r="C17" s="213" t="s">
        <v>220</v>
      </c>
      <c r="D17" s="210"/>
      <c r="E17" s="207" t="s">
        <v>51</v>
      </c>
      <c r="F17" s="208"/>
      <c r="G17" s="56">
        <v>1</v>
      </c>
      <c r="H17" s="56">
        <f>8</f>
        <v>8</v>
      </c>
      <c r="I17" s="56">
        <f t="shared" si="0"/>
        <v>8</v>
      </c>
      <c r="J17" s="56">
        <v>0</v>
      </c>
      <c r="K17" s="56">
        <f t="shared" si="1"/>
        <v>8</v>
      </c>
      <c r="L17" s="56">
        <v>0</v>
      </c>
      <c r="M17" s="56">
        <f t="shared" si="2"/>
        <v>8</v>
      </c>
      <c r="N17" s="56">
        <v>200</v>
      </c>
      <c r="O17" s="56">
        <f t="shared" si="3"/>
        <v>1600</v>
      </c>
      <c r="P17" s="57"/>
      <c r="Q17">
        <f t="shared" si="5"/>
        <v>0</v>
      </c>
      <c r="R17">
        <f t="shared" si="6"/>
        <v>0</v>
      </c>
      <c r="S17">
        <f t="shared" si="4"/>
        <v>0</v>
      </c>
      <c r="T17">
        <f t="shared" si="7"/>
        <v>0</v>
      </c>
    </row>
    <row r="18" spans="1:20" ht="25.5" customHeight="1" x14ac:dyDescent="0.2">
      <c r="A18" s="202"/>
      <c r="B18" s="202"/>
      <c r="C18" s="211"/>
      <c r="D18" s="212"/>
      <c r="E18" s="207" t="s">
        <v>46</v>
      </c>
      <c r="F18" s="208"/>
      <c r="G18" s="56">
        <v>1</v>
      </c>
      <c r="H18" s="56">
        <v>9</v>
      </c>
      <c r="I18" s="56">
        <f t="shared" si="0"/>
        <v>9</v>
      </c>
      <c r="J18" s="56">
        <v>0</v>
      </c>
      <c r="K18" s="56">
        <f t="shared" si="1"/>
        <v>9</v>
      </c>
      <c r="L18" s="56">
        <v>0</v>
      </c>
      <c r="M18" s="56">
        <f t="shared" si="2"/>
        <v>9</v>
      </c>
      <c r="N18" s="56">
        <v>200</v>
      </c>
      <c r="O18" s="56">
        <f t="shared" si="3"/>
        <v>1800</v>
      </c>
      <c r="P18" s="57" t="s">
        <v>226</v>
      </c>
      <c r="Q18">
        <v>200</v>
      </c>
      <c r="R18">
        <f t="shared" si="6"/>
        <v>1</v>
      </c>
      <c r="S18">
        <f t="shared" si="4"/>
        <v>1800</v>
      </c>
      <c r="T18">
        <f t="shared" si="7"/>
        <v>0</v>
      </c>
    </row>
    <row r="19" spans="1:20" ht="14.25" customHeight="1" x14ac:dyDescent="0.2">
      <c r="A19" s="202"/>
      <c r="B19" s="202"/>
      <c r="C19" s="239" t="s">
        <v>221</v>
      </c>
      <c r="D19" s="215"/>
      <c r="E19" s="207" t="s">
        <v>48</v>
      </c>
      <c r="F19" s="208"/>
      <c r="G19" s="56">
        <v>1</v>
      </c>
      <c r="H19" s="56">
        <v>3</v>
      </c>
      <c r="I19" s="56">
        <f t="shared" si="0"/>
        <v>3</v>
      </c>
      <c r="J19" s="56">
        <v>0</v>
      </c>
      <c r="K19" s="56">
        <f t="shared" si="1"/>
        <v>3</v>
      </c>
      <c r="L19" s="56">
        <v>0</v>
      </c>
      <c r="M19" s="56">
        <f t="shared" si="2"/>
        <v>3</v>
      </c>
      <c r="N19" s="56">
        <v>100</v>
      </c>
      <c r="O19" s="56">
        <f t="shared" si="3"/>
        <v>300</v>
      </c>
      <c r="P19" s="57"/>
      <c r="Q19">
        <f t="shared" si="5"/>
        <v>0</v>
      </c>
      <c r="R19">
        <f t="shared" si="6"/>
        <v>0</v>
      </c>
      <c r="S19">
        <f t="shared" si="4"/>
        <v>0</v>
      </c>
      <c r="T19">
        <f t="shared" si="7"/>
        <v>0</v>
      </c>
    </row>
    <row r="20" spans="1:20" ht="14.25" customHeight="1" x14ac:dyDescent="0.2">
      <c r="A20" s="202"/>
      <c r="B20" s="202"/>
      <c r="C20" s="211"/>
      <c r="D20" s="212"/>
      <c r="E20" s="207" t="s">
        <v>6</v>
      </c>
      <c r="F20" s="208"/>
      <c r="G20" s="56">
        <v>2</v>
      </c>
      <c r="H20" s="56">
        <v>8</v>
      </c>
      <c r="I20" s="56">
        <f t="shared" si="0"/>
        <v>16</v>
      </c>
      <c r="J20" s="56">
        <v>0</v>
      </c>
      <c r="K20" s="56">
        <f t="shared" si="1"/>
        <v>14</v>
      </c>
      <c r="L20" s="56">
        <v>2</v>
      </c>
      <c r="M20" s="56">
        <f t="shared" si="2"/>
        <v>16</v>
      </c>
      <c r="N20" s="56">
        <v>26</v>
      </c>
      <c r="O20" s="56">
        <f t="shared" si="3"/>
        <v>416</v>
      </c>
      <c r="P20" s="57"/>
      <c r="Q20">
        <v>12</v>
      </c>
      <c r="R20">
        <f t="shared" si="6"/>
        <v>1</v>
      </c>
      <c r="S20">
        <f>+Q20*I20</f>
        <v>192</v>
      </c>
      <c r="T20">
        <f t="shared" si="7"/>
        <v>224</v>
      </c>
    </row>
    <row r="21" spans="1:20" ht="14.25" customHeight="1" x14ac:dyDescent="0.2">
      <c r="A21" s="202"/>
      <c r="B21" s="202"/>
      <c r="C21" s="217" t="s">
        <v>222</v>
      </c>
      <c r="D21" s="208"/>
      <c r="E21" s="207" t="s">
        <v>51</v>
      </c>
      <c r="F21" s="208"/>
      <c r="G21" s="56">
        <v>1</v>
      </c>
      <c r="H21" s="56">
        <v>3</v>
      </c>
      <c r="I21" s="56">
        <f t="shared" si="0"/>
        <v>3</v>
      </c>
      <c r="J21" s="56">
        <v>0</v>
      </c>
      <c r="K21" s="56">
        <f t="shared" si="1"/>
        <v>3</v>
      </c>
      <c r="L21" s="56">
        <v>0</v>
      </c>
      <c r="M21" s="56">
        <f t="shared" si="2"/>
        <v>3</v>
      </c>
      <c r="N21" s="56">
        <v>200</v>
      </c>
      <c r="O21" s="56">
        <f t="shared" si="3"/>
        <v>600</v>
      </c>
      <c r="P21" s="57"/>
      <c r="Q21">
        <f t="shared" si="5"/>
        <v>0</v>
      </c>
      <c r="R21">
        <f t="shared" si="6"/>
        <v>0</v>
      </c>
      <c r="S21">
        <f t="shared" ref="S21:S30" si="8">+Q21*I21</f>
        <v>0</v>
      </c>
      <c r="T21">
        <f t="shared" si="7"/>
        <v>0</v>
      </c>
    </row>
    <row r="22" spans="1:20" ht="14.25" customHeight="1" x14ac:dyDescent="0.2">
      <c r="A22" s="202"/>
      <c r="B22" s="202"/>
      <c r="C22" s="213" t="s">
        <v>223</v>
      </c>
      <c r="D22" s="210"/>
      <c r="E22" s="207" t="s">
        <v>12</v>
      </c>
      <c r="F22" s="208"/>
      <c r="G22" s="56">
        <v>1</v>
      </c>
      <c r="H22" s="56">
        <v>12</v>
      </c>
      <c r="I22" s="56">
        <f t="shared" si="0"/>
        <v>12</v>
      </c>
      <c r="J22" s="56">
        <v>0</v>
      </c>
      <c r="K22" s="56">
        <f t="shared" si="1"/>
        <v>12</v>
      </c>
      <c r="L22" s="56">
        <v>0</v>
      </c>
      <c r="M22" s="56">
        <f t="shared" si="2"/>
        <v>12</v>
      </c>
      <c r="N22" s="56">
        <v>18</v>
      </c>
      <c r="O22" s="56">
        <f t="shared" si="3"/>
        <v>216</v>
      </c>
      <c r="P22" s="57"/>
      <c r="Q22">
        <f t="shared" si="5"/>
        <v>0</v>
      </c>
      <c r="R22">
        <f t="shared" si="6"/>
        <v>0</v>
      </c>
      <c r="S22">
        <f t="shared" si="8"/>
        <v>0</v>
      </c>
      <c r="T22">
        <f t="shared" si="7"/>
        <v>0</v>
      </c>
    </row>
    <row r="23" spans="1:20" ht="14.25" customHeight="1" x14ac:dyDescent="0.2">
      <c r="A23" s="202"/>
      <c r="B23" s="202"/>
      <c r="C23" s="214"/>
      <c r="D23" s="215"/>
      <c r="E23" s="207" t="s">
        <v>50</v>
      </c>
      <c r="F23" s="208"/>
      <c r="G23" s="56">
        <v>1</v>
      </c>
      <c r="H23" s="56">
        <v>1</v>
      </c>
      <c r="I23" s="56">
        <f t="shared" si="0"/>
        <v>1</v>
      </c>
      <c r="J23" s="56">
        <v>0</v>
      </c>
      <c r="K23" s="56">
        <f t="shared" si="1"/>
        <v>1</v>
      </c>
      <c r="L23" s="56">
        <v>0</v>
      </c>
      <c r="M23" s="56">
        <f t="shared" si="2"/>
        <v>1</v>
      </c>
      <c r="N23" s="56">
        <v>50</v>
      </c>
      <c r="O23" s="56">
        <f t="shared" si="3"/>
        <v>50</v>
      </c>
      <c r="P23" s="57"/>
      <c r="Q23">
        <f t="shared" si="5"/>
        <v>0</v>
      </c>
      <c r="R23">
        <f t="shared" si="6"/>
        <v>0</v>
      </c>
      <c r="S23">
        <f t="shared" si="8"/>
        <v>0</v>
      </c>
      <c r="T23">
        <f t="shared" si="7"/>
        <v>0</v>
      </c>
    </row>
    <row r="24" spans="1:20" ht="14.25" customHeight="1" x14ac:dyDescent="0.2">
      <c r="A24" s="202"/>
      <c r="B24" s="202"/>
      <c r="C24" s="211"/>
      <c r="D24" s="212"/>
      <c r="E24" s="207" t="s">
        <v>51</v>
      </c>
      <c r="F24" s="208"/>
      <c r="G24" s="56">
        <v>1</v>
      </c>
      <c r="H24" s="56">
        <v>1</v>
      </c>
      <c r="I24" s="56">
        <f t="shared" si="0"/>
        <v>1</v>
      </c>
      <c r="J24" s="56">
        <v>0</v>
      </c>
      <c r="K24" s="56">
        <f t="shared" si="1"/>
        <v>1</v>
      </c>
      <c r="L24" s="56">
        <v>0</v>
      </c>
      <c r="M24" s="56">
        <f t="shared" si="2"/>
        <v>1</v>
      </c>
      <c r="N24" s="56">
        <v>200</v>
      </c>
      <c r="O24" s="56">
        <f t="shared" si="3"/>
        <v>200</v>
      </c>
      <c r="P24" s="57"/>
      <c r="Q24">
        <f t="shared" si="5"/>
        <v>0</v>
      </c>
      <c r="R24">
        <f t="shared" si="6"/>
        <v>0</v>
      </c>
      <c r="S24">
        <f t="shared" si="8"/>
        <v>0</v>
      </c>
      <c r="T24">
        <f t="shared" si="7"/>
        <v>0</v>
      </c>
    </row>
    <row r="25" spans="1:20" ht="14.25" customHeight="1" x14ac:dyDescent="0.2">
      <c r="A25" s="202"/>
      <c r="B25" s="202"/>
      <c r="C25" s="217" t="s">
        <v>224</v>
      </c>
      <c r="D25" s="208"/>
      <c r="E25" s="207" t="s">
        <v>19</v>
      </c>
      <c r="F25" s="208"/>
      <c r="G25" s="56">
        <v>1</v>
      </c>
      <c r="H25" s="56">
        <v>3</v>
      </c>
      <c r="I25" s="56">
        <f t="shared" si="0"/>
        <v>3</v>
      </c>
      <c r="J25" s="56">
        <v>0</v>
      </c>
      <c r="K25" s="56">
        <f t="shared" si="1"/>
        <v>3</v>
      </c>
      <c r="L25" s="56">
        <v>0</v>
      </c>
      <c r="M25" s="56">
        <f t="shared" si="2"/>
        <v>3</v>
      </c>
      <c r="N25" s="56">
        <v>12</v>
      </c>
      <c r="O25" s="56">
        <f t="shared" si="3"/>
        <v>36</v>
      </c>
      <c r="P25" s="57"/>
      <c r="Q25">
        <f t="shared" si="5"/>
        <v>0</v>
      </c>
      <c r="R25">
        <f t="shared" si="6"/>
        <v>0</v>
      </c>
      <c r="S25">
        <f t="shared" si="8"/>
        <v>0</v>
      </c>
      <c r="T25">
        <f t="shared" si="7"/>
        <v>0</v>
      </c>
    </row>
    <row r="26" spans="1:20" ht="14.25" customHeight="1" x14ac:dyDescent="0.2">
      <c r="A26" s="202"/>
      <c r="B26" s="202"/>
      <c r="C26" s="213" t="s">
        <v>225</v>
      </c>
      <c r="D26" s="210"/>
      <c r="E26" s="207" t="s">
        <v>6</v>
      </c>
      <c r="F26" s="208"/>
      <c r="G26" s="56">
        <f>1+1</f>
        <v>2</v>
      </c>
      <c r="H26" s="56">
        <v>1</v>
      </c>
      <c r="I26" s="56">
        <f t="shared" si="0"/>
        <v>2</v>
      </c>
      <c r="J26" s="56">
        <v>0</v>
      </c>
      <c r="K26" s="56">
        <f t="shared" si="1"/>
        <v>1</v>
      </c>
      <c r="L26" s="56">
        <v>1</v>
      </c>
      <c r="M26" s="56">
        <f t="shared" si="2"/>
        <v>2</v>
      </c>
      <c r="N26" s="56">
        <v>26</v>
      </c>
      <c r="O26" s="56">
        <f t="shared" si="3"/>
        <v>52</v>
      </c>
      <c r="P26" s="57"/>
      <c r="Q26">
        <v>12</v>
      </c>
      <c r="R26">
        <f t="shared" si="6"/>
        <v>1</v>
      </c>
      <c r="S26">
        <f t="shared" si="8"/>
        <v>24</v>
      </c>
      <c r="T26">
        <f t="shared" si="7"/>
        <v>28</v>
      </c>
    </row>
    <row r="27" spans="1:20" ht="14.25" customHeight="1" x14ac:dyDescent="0.2">
      <c r="A27" s="202"/>
      <c r="B27" s="202"/>
      <c r="C27" s="214"/>
      <c r="D27" s="215"/>
      <c r="E27" s="207" t="s">
        <v>19</v>
      </c>
      <c r="F27" s="208"/>
      <c r="G27" s="56">
        <v>1</v>
      </c>
      <c r="H27" s="56">
        <v>2</v>
      </c>
      <c r="I27" s="56">
        <f t="shared" si="0"/>
        <v>2</v>
      </c>
      <c r="J27" s="56">
        <v>0</v>
      </c>
      <c r="K27" s="56">
        <f t="shared" si="1"/>
        <v>2</v>
      </c>
      <c r="L27" s="56">
        <v>0</v>
      </c>
      <c r="M27" s="56">
        <f t="shared" si="2"/>
        <v>2</v>
      </c>
      <c r="N27" s="56">
        <v>12</v>
      </c>
      <c r="O27" s="56">
        <f t="shared" si="3"/>
        <v>24</v>
      </c>
      <c r="P27" s="57"/>
      <c r="Q27">
        <f t="shared" si="5"/>
        <v>0</v>
      </c>
      <c r="R27">
        <f t="shared" si="6"/>
        <v>0</v>
      </c>
      <c r="S27">
        <f t="shared" si="8"/>
        <v>0</v>
      </c>
      <c r="T27">
        <f t="shared" si="7"/>
        <v>0</v>
      </c>
    </row>
    <row r="28" spans="1:20" ht="14.25" customHeight="1" x14ac:dyDescent="0.2">
      <c r="A28" s="202"/>
      <c r="B28" s="202"/>
      <c r="C28" s="211"/>
      <c r="D28" s="212"/>
      <c r="E28" s="207" t="s">
        <v>2</v>
      </c>
      <c r="F28" s="208"/>
      <c r="G28" s="56">
        <v>1</v>
      </c>
      <c r="H28" s="56">
        <v>2</v>
      </c>
      <c r="I28" s="56">
        <f t="shared" si="0"/>
        <v>2</v>
      </c>
      <c r="J28" s="56">
        <v>0</v>
      </c>
      <c r="K28" s="56">
        <f t="shared" si="1"/>
        <v>2</v>
      </c>
      <c r="L28" s="56">
        <v>0</v>
      </c>
      <c r="M28" s="56">
        <f t="shared" si="2"/>
        <v>2</v>
      </c>
      <c r="N28" s="56">
        <v>30</v>
      </c>
      <c r="O28" s="56">
        <f>N28*I28</f>
        <v>60</v>
      </c>
      <c r="P28" s="57"/>
      <c r="Q28">
        <v>40</v>
      </c>
      <c r="R28">
        <f t="shared" si="6"/>
        <v>1</v>
      </c>
      <c r="S28">
        <v>40</v>
      </c>
      <c r="T28">
        <f t="shared" si="7"/>
        <v>20</v>
      </c>
    </row>
    <row r="29" spans="1:20" ht="24" customHeight="1" x14ac:dyDescent="0.2">
      <c r="A29" s="202"/>
      <c r="B29" s="202"/>
      <c r="C29" s="217" t="s">
        <v>130</v>
      </c>
      <c r="D29" s="208"/>
      <c r="E29" s="207" t="s">
        <v>6</v>
      </c>
      <c r="F29" s="208"/>
      <c r="G29" s="56">
        <v>1</v>
      </c>
      <c r="H29" s="56">
        <v>8</v>
      </c>
      <c r="I29" s="56">
        <f t="shared" si="0"/>
        <v>8</v>
      </c>
      <c r="J29" s="56">
        <v>1</v>
      </c>
      <c r="K29" s="56">
        <f t="shared" si="1"/>
        <v>2</v>
      </c>
      <c r="L29" s="56">
        <v>5</v>
      </c>
      <c r="M29" s="56">
        <f t="shared" si="2"/>
        <v>8</v>
      </c>
      <c r="N29" s="56">
        <v>26</v>
      </c>
      <c r="O29" s="56">
        <f t="shared" si="3"/>
        <v>208</v>
      </c>
      <c r="P29" s="57"/>
      <c r="Q29">
        <v>12</v>
      </c>
      <c r="R29">
        <f t="shared" si="6"/>
        <v>1</v>
      </c>
      <c r="S29">
        <f t="shared" si="8"/>
        <v>96</v>
      </c>
      <c r="T29">
        <f t="shared" si="7"/>
        <v>112</v>
      </c>
    </row>
    <row r="30" spans="1:20" ht="22.5" customHeight="1" x14ac:dyDescent="0.2">
      <c r="A30" s="203"/>
      <c r="B30" s="203"/>
      <c r="C30" s="217" t="s">
        <v>131</v>
      </c>
      <c r="D30" s="208"/>
      <c r="E30" s="207" t="s">
        <v>4</v>
      </c>
      <c r="F30" s="208"/>
      <c r="G30" s="56">
        <v>1</v>
      </c>
      <c r="H30" s="56">
        <v>2</v>
      </c>
      <c r="I30" s="56">
        <f t="shared" si="0"/>
        <v>2</v>
      </c>
      <c r="J30" s="56">
        <v>0</v>
      </c>
      <c r="K30" s="56">
        <f t="shared" si="1"/>
        <v>2</v>
      </c>
      <c r="L30" s="56">
        <v>0</v>
      </c>
      <c r="M30" s="56">
        <f t="shared" si="2"/>
        <v>2</v>
      </c>
      <c r="N30" s="56">
        <v>38</v>
      </c>
      <c r="O30" s="56">
        <f t="shared" si="3"/>
        <v>76</v>
      </c>
      <c r="P30" s="57"/>
      <c r="Q30">
        <v>20</v>
      </c>
      <c r="R30">
        <f t="shared" si="6"/>
        <v>1</v>
      </c>
      <c r="S30">
        <f t="shared" si="8"/>
        <v>40</v>
      </c>
      <c r="T30">
        <f t="shared" si="7"/>
        <v>36</v>
      </c>
    </row>
    <row r="31" spans="1:20" ht="14.25" customHeight="1" thickBot="1" x14ac:dyDescent="0.25"/>
    <row r="32" spans="1:20" ht="29.25" customHeight="1" thickBot="1" x14ac:dyDescent="0.25">
      <c r="N32" s="89" t="s">
        <v>247</v>
      </c>
      <c r="O32" s="93">
        <f>SUM(O12:O30)</f>
        <v>11164</v>
      </c>
    </row>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sheetData>
  <mergeCells count="55">
    <mergeCell ref="B10:B11"/>
    <mergeCell ref="E28:F28"/>
    <mergeCell ref="E29:F29"/>
    <mergeCell ref="C19:D20"/>
    <mergeCell ref="C25:D25"/>
    <mergeCell ref="C26:D28"/>
    <mergeCell ref="C29:D29"/>
    <mergeCell ref="C15:D16"/>
    <mergeCell ref="C17:D18"/>
    <mergeCell ref="E15:F15"/>
    <mergeCell ref="E17:F17"/>
    <mergeCell ref="E16:F16"/>
    <mergeCell ref="E24:F24"/>
    <mergeCell ref="C21:D21"/>
    <mergeCell ref="E22:F22"/>
    <mergeCell ref="E21:F21"/>
    <mergeCell ref="A12:A30"/>
    <mergeCell ref="B12:B30"/>
    <mergeCell ref="E18:F18"/>
    <mergeCell ref="E12:F12"/>
    <mergeCell ref="E27:F27"/>
    <mergeCell ref="E13:F13"/>
    <mergeCell ref="E14:F14"/>
    <mergeCell ref="E25:F25"/>
    <mergeCell ref="E26:F26"/>
    <mergeCell ref="E19:F19"/>
    <mergeCell ref="E20:F20"/>
    <mergeCell ref="C12:D14"/>
    <mergeCell ref="E30:F30"/>
    <mergeCell ref="C30:D30"/>
    <mergeCell ref="C22:D24"/>
    <mergeCell ref="E23:F23"/>
    <mergeCell ref="E10:I10"/>
    <mergeCell ref="C5:O5"/>
    <mergeCell ref="I6:K6"/>
    <mergeCell ref="L6:O6"/>
    <mergeCell ref="C6:E6"/>
    <mergeCell ref="C8:D8"/>
    <mergeCell ref="C10:D11"/>
    <mergeCell ref="P1:P6"/>
    <mergeCell ref="A7:P7"/>
    <mergeCell ref="C1:O4"/>
    <mergeCell ref="N10:O10"/>
    <mergeCell ref="A10:A11"/>
    <mergeCell ref="A9:B9"/>
    <mergeCell ref="E11:F11"/>
    <mergeCell ref="P10:P11"/>
    <mergeCell ref="E8:E9"/>
    <mergeCell ref="C9:D9"/>
    <mergeCell ref="M8:P9"/>
    <mergeCell ref="J8:L9"/>
    <mergeCell ref="F8:I9"/>
    <mergeCell ref="A8:B8"/>
    <mergeCell ref="A1:B6"/>
    <mergeCell ref="J10:M10"/>
  </mergeCells>
  <dataValidations count="1">
    <dataValidation type="list" allowBlank="1" showInputMessage="1" showErrorMessage="1" prompt="DATOS NO VALIDOS" sqref="E12:E30" xr:uid="{00000000-0002-0000-0300-000000000000}">
      <formula1>$AB$3:$AB$21</formula1>
    </dataValidation>
  </dataValidations>
  <pageMargins left="0.7" right="0.7" top="0.75" bottom="0.75" header="0" footer="0"/>
  <pageSetup orientation="landscape"/>
  <drawing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9007E0-9936-4C82-B431-0036CE0FCF86}">
  <dimension ref="A1:A8"/>
  <sheetViews>
    <sheetView workbookViewId="0">
      <selection activeCell="A2" sqref="A2"/>
    </sheetView>
  </sheetViews>
  <sheetFormatPr baseColWidth="10" defaultRowHeight="14.25" x14ac:dyDescent="0.2"/>
  <sheetData>
    <row r="1" spans="1:1" x14ac:dyDescent="0.2">
      <c r="A1" s="98" t="s">
        <v>260</v>
      </c>
    </row>
    <row r="2" spans="1:1" x14ac:dyDescent="0.2">
      <c r="A2">
        <f>+'Administrativo '!T10+Hemocentro!T10+Sotano!T10+'Laboratorio '!T10+'Plazoleta - Exterior'!T10</f>
        <v>244587.16800000001</v>
      </c>
    </row>
    <row r="3" spans="1:1" x14ac:dyDescent="0.2">
      <c r="A3" s="98" t="s">
        <v>261</v>
      </c>
    </row>
    <row r="4" spans="1:1" x14ac:dyDescent="0.2">
      <c r="A4">
        <v>429401.95199999999</v>
      </c>
    </row>
    <row r="5" spans="1:1" x14ac:dyDescent="0.2">
      <c r="A5" s="98" t="s">
        <v>262</v>
      </c>
    </row>
    <row r="6" spans="1:1" x14ac:dyDescent="0.2">
      <c r="A6" s="109">
        <f>+(A4-A2)/A4</f>
        <v>0.4304004281750447</v>
      </c>
    </row>
    <row r="8" spans="1:1" x14ac:dyDescent="0.2">
      <c r="A8" s="109">
        <f>+A2/A4</f>
        <v>0.56959957182495535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2700D6-F302-4F77-B878-86A113DDEA25}">
  <dimension ref="B2:C8"/>
  <sheetViews>
    <sheetView workbookViewId="0">
      <selection activeCell="C8" sqref="C8"/>
    </sheetView>
  </sheetViews>
  <sheetFormatPr baseColWidth="10" defaultRowHeight="14.25" x14ac:dyDescent="0.2"/>
  <cols>
    <col min="2" max="2" width="23.875" customWidth="1"/>
    <col min="3" max="3" width="24.875" customWidth="1"/>
  </cols>
  <sheetData>
    <row r="2" spans="2:3" x14ac:dyDescent="0.2">
      <c r="B2" s="75" t="s">
        <v>244</v>
      </c>
      <c r="C2" s="75" t="s">
        <v>245</v>
      </c>
    </row>
    <row r="3" spans="2:3" x14ac:dyDescent="0.2">
      <c r="B3" s="75" t="s">
        <v>248</v>
      </c>
      <c r="C3" s="75">
        <f>'Administrativo '!O117</f>
        <v>82828</v>
      </c>
    </row>
    <row r="4" spans="2:3" x14ac:dyDescent="0.2">
      <c r="B4" s="75" t="s">
        <v>249</v>
      </c>
      <c r="C4" s="75">
        <f>Hemocentro!O49</f>
        <v>26362</v>
      </c>
    </row>
    <row r="5" spans="2:3" x14ac:dyDescent="0.2">
      <c r="B5" s="75" t="s">
        <v>104</v>
      </c>
      <c r="C5" s="75">
        <f>Sotano!O54</f>
        <v>34514</v>
      </c>
    </row>
    <row r="6" spans="2:3" x14ac:dyDescent="0.2">
      <c r="B6" s="75" t="s">
        <v>250</v>
      </c>
      <c r="C6" s="75">
        <f>'Laboratorio '!O93</f>
        <v>18224</v>
      </c>
    </row>
    <row r="7" spans="2:3" ht="15" thickBot="1" x14ac:dyDescent="0.25">
      <c r="B7" s="75" t="s">
        <v>251</v>
      </c>
      <c r="C7" s="75">
        <f>'Plazoleta - Exterior'!O32</f>
        <v>11164</v>
      </c>
    </row>
    <row r="8" spans="2:3" ht="15" thickBot="1" x14ac:dyDescent="0.25">
      <c r="B8" s="94" t="s">
        <v>243</v>
      </c>
      <c r="C8" s="80">
        <f>SUM(C3:C7)</f>
        <v>173092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3B1D1878DB1335499DDB13F3A4C3009B" ma:contentTypeVersion="19" ma:contentTypeDescription="Ein neues Dokument erstellen." ma:contentTypeScope="" ma:versionID="2764515310b66be40b74970f1ab09e03">
  <xsd:schema xmlns:xsd="http://www.w3.org/2001/XMLSchema" xmlns:xs="http://www.w3.org/2001/XMLSchema" xmlns:p="http://schemas.microsoft.com/office/2006/metadata/properties" xmlns:ns2="388ba771-cdb3-4ab4-b105-079ba08c4720" xmlns:ns3="eabf0ec1-5846-45d3-901d-efa415327165" xmlns:ns4="484c8c59-755d-4516-b8d2-1621b38262b4" targetNamespace="http://schemas.microsoft.com/office/2006/metadata/properties" ma:root="true" ma:fieldsID="09bc53a79a7a89d943a09881b00ab926" ns2:_="" ns3:_="" ns4:_="">
    <xsd:import namespace="388ba771-cdb3-4ab4-b105-079ba08c4720"/>
    <xsd:import namespace="eabf0ec1-5846-45d3-901d-efa415327165"/>
    <xsd:import namespace="484c8c59-755d-4516-b8d2-1621b38262b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Location" minOccurs="0"/>
                <xsd:element ref="ns2:MediaServiceGenerationTime" minOccurs="0"/>
                <xsd:element ref="ns2:MediaServiceEventHashCode" minOccurs="0"/>
                <xsd:element ref="ns3:SharedWithUsers" minOccurs="0"/>
                <xsd:element ref="ns3:SharedWithDetails" minOccurs="0"/>
                <xsd:element ref="ns2:MediaServiceOCR" minOccurs="0"/>
                <xsd:element ref="ns2:MediaServiceAutoKeyPoints" minOccurs="0"/>
                <xsd:element ref="ns2:MediaServiceKeyPoints" minOccurs="0"/>
                <xsd:element ref="ns2:MediaLengthInSeconds" minOccurs="0"/>
                <xsd:element ref="ns2:lcf76f155ced4ddcb4097134ff3c332f" minOccurs="0"/>
                <xsd:element ref="ns4:TaxCatchAll" minOccurs="0"/>
                <xsd:element ref="ns2:_Flow_SignoffStatu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88ba771-cdb3-4ab4-b105-079ba08c47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ildmarkierungen" ma:readOnly="false" ma:fieldId="{5cf76f15-5ced-4ddc-b409-7134ff3c332f}" ma:taxonomyMulti="true" ma:sspId="0aed264e-563a-469a-8ebe-271e849ec10c" ma:termSetId="09814cd3-568e-fe90-9814-8d621ff8fb84" ma:anchorId="fba54fb3-c3e1-fe81-a776-ca4b69148c4d" ma:open="true" ma:isKeyword="false">
      <xsd:complexType>
        <xsd:sequence>
          <xsd:element ref="pc:Terms" minOccurs="0" maxOccurs="1"/>
        </xsd:sequence>
      </xsd:complexType>
    </xsd:element>
    <xsd:element name="_Flow_SignoffStatus" ma:index="24" nillable="true" ma:displayName="Status Unterschrift" ma:internalName="Status_x0020_Unterschrift">
      <xsd:simpleType>
        <xsd:restriction base="dms:Text"/>
      </xsd:simple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abf0ec1-5846-45d3-901d-efa415327165" elementFormDefault="qualified">
    <xsd:import namespace="http://schemas.microsoft.com/office/2006/documentManagement/types"/>
    <xsd:import namespace="http://schemas.microsoft.com/office/infopath/2007/PartnerControls"/>
    <xsd:element name="SharedWithUsers" ma:index="15"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Freigegeben für -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84c8c59-755d-4516-b8d2-1621b38262b4"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885589fd-bed1-4f41-bda0-46e8ec2024eb}" ma:internalName="TaxCatchAll" ma:showField="CatchAllData" ma:web="eabf0ec1-5846-45d3-901d-efa41532716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eabf0ec1-5846-45d3-901d-efa415327165">
      <UserInfo>
        <DisplayName/>
        <AccountId xsi:nil="true"/>
        <AccountType/>
      </UserInfo>
    </SharedWithUsers>
    <MediaLengthInSeconds xmlns="388ba771-cdb3-4ab4-b105-079ba08c4720" xsi:nil="true"/>
    <_Flow_SignoffStatus xmlns="388ba771-cdb3-4ab4-b105-079ba08c4720" xsi:nil="true"/>
    <TaxCatchAll xmlns="484c8c59-755d-4516-b8d2-1621b38262b4" xsi:nil="true"/>
    <lcf76f155ced4ddcb4097134ff3c332f xmlns="388ba771-cdb3-4ab4-b105-079ba08c4720">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57761F8-2916-448E-BF4E-FD2A20E6C078}"/>
</file>

<file path=customXml/itemProps2.xml><?xml version="1.0" encoding="utf-8"?>
<ds:datastoreItem xmlns:ds="http://schemas.openxmlformats.org/officeDocument/2006/customXml" ds:itemID="{776F2F86-F1B6-48B5-9042-601C6544E5ED}"/>
</file>

<file path=customXml/itemProps3.xml><?xml version="1.0" encoding="utf-8"?>
<ds:datastoreItem xmlns:ds="http://schemas.openxmlformats.org/officeDocument/2006/customXml" ds:itemID="{1ED93BB1-154E-4E3A-84FF-C6798BC2649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10</vt:i4>
      </vt:variant>
    </vt:vector>
  </HeadingPairs>
  <TitlesOfParts>
    <vt:vector size="10" baseType="lpstr">
      <vt:lpstr>FORMATO</vt:lpstr>
      <vt:lpstr>Administrativo </vt:lpstr>
      <vt:lpstr>Administrativo  (2)</vt:lpstr>
      <vt:lpstr>Hemocentro</vt:lpstr>
      <vt:lpstr>Sotano</vt:lpstr>
      <vt:lpstr>Laboratorio </vt:lpstr>
      <vt:lpstr>Plazoleta - Exterior</vt:lpstr>
      <vt:lpstr>Energía ahorrada teorica</vt:lpstr>
      <vt:lpstr>Consumo de las Sedes</vt:lpstr>
      <vt:lpstr>Intructivo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Wainers Fabian, Parra Paez</dc:creator>
  <cp:lastModifiedBy>Manuel Salazar</cp:lastModifiedBy>
  <dcterms:created xsi:type="dcterms:W3CDTF">2023-09-14T14:18:57Z</dcterms:created>
  <dcterms:modified xsi:type="dcterms:W3CDTF">2024-01-03T23:11:48Z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0x0101003B1D1878DB1335499DDB13F3A4C3009B</vt:lpwstr>
  </property>
  <property fmtid="{D5CDD505-2E9C-101B-9397-08002B2CF9AE}" pid="3" name="Order">
    <vt:r8>37200</vt:r8>
  </property>
  <property fmtid="{D5CDD505-2E9C-101B-9397-08002B2CF9AE}" pid="4" name="xd_Signature">
    <vt:bool>false</vt:bool>
  </property>
  <property fmtid="{D5CDD505-2E9C-101B-9397-08002B2CF9AE}" pid="5" name="xd_ProgID">
    <vt:lpwstr/>
  </property>
  <property fmtid="{D5CDD505-2E9C-101B-9397-08002B2CF9AE}" pid="6" name="_SourceUrl">
    <vt:lpwstr/>
  </property>
  <property fmtid="{D5CDD505-2E9C-101B-9397-08002B2CF9AE}" pid="7" name="_SharedFileIndex">
    <vt:lpwstr/>
  </property>
  <property fmtid="{D5CDD505-2E9C-101B-9397-08002B2CF9AE}" pid="8" name="ComplianceAssetId">
    <vt:lpwstr/>
  </property>
  <property fmtid="{D5CDD505-2E9C-101B-9397-08002B2CF9AE}" pid="9" name="TemplateUrl">
    <vt:lpwstr/>
  </property>
  <property fmtid="{D5CDD505-2E9C-101B-9397-08002B2CF9AE}" pid="10" name="_ExtendedDescription">
    <vt:lpwstr/>
  </property>
  <property fmtid="{D5CDD505-2E9C-101B-9397-08002B2CF9AE}" pid="11" name="TriggerFlowInfo">
    <vt:lpwstr/>
  </property>
  <property fmtid="{D5CDD505-2E9C-101B-9397-08002B2CF9AE}" pid="12" name="MediaServiceImageTags">
    <vt:lpwstr/>
  </property>
</Properties>
</file>